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Users\SKrausen\Website_Postings\2022-10-27\"/>
    </mc:Choice>
  </mc:AlternateContent>
  <workbookProtection workbookPassword="F6DB" lockStructure="1"/>
  <bookViews>
    <workbookView xWindow="0" yWindow="0" windowWidth="23040" windowHeight="9195" tabRatio="863"/>
  </bookViews>
  <sheets>
    <sheet name="Summary" sheetId="12" r:id="rId1"/>
    <sheet name="Section1&amp;2" sheetId="4" r:id="rId2"/>
    <sheet name="Section3" sheetId="7" r:id="rId3"/>
    <sheet name="Section4&amp;5" sheetId="13" r:id="rId4"/>
    <sheet name="Section6&amp;7&amp;8" sheetId="8" r:id="rId5"/>
    <sheet name="Section9" sheetId="9" r:id="rId6"/>
    <sheet name="Section10" sheetId="10" r:id="rId7"/>
    <sheet name="Section11" sheetId="15" r:id="rId8"/>
    <sheet name="Section12" sheetId="11" r:id="rId9"/>
    <sheet name="Section13" sheetId="16" r:id="rId10"/>
    <sheet name="DropDown" sheetId="2" state="veryHidden" r:id="rId11"/>
    <sheet name="CRFLookUp" sheetId="18" state="veryHidden" r:id="rId12"/>
    <sheet name="Version_Number" sheetId="17" state="veryHidden" r:id="rId13"/>
  </sheets>
  <definedNames>
    <definedName name="atwacc">DropDown!#REF!</definedName>
    <definedName name="effectivetaxrate">DropDown!#REF!</definedName>
    <definedName name="_xlnm.Print_Area" localSheetId="10">DropDown!$A$1:$N$56</definedName>
    <definedName name="_xlnm.Print_Area" localSheetId="1">'Section1&amp;2'!$A$1:$D$31</definedName>
    <definedName name="_xlnm.Print_Area" localSheetId="6">Section10!$A$1:$F$6</definedName>
    <definedName name="_xlnm.Print_Area" localSheetId="7">Section11!$A$1:$F$7</definedName>
    <definedName name="_xlnm.Print_Area" localSheetId="8">Section12!$A$1:$H$25</definedName>
    <definedName name="_xlnm.Print_Area" localSheetId="9">Section13!$A$1:$F$5</definedName>
    <definedName name="_xlnm.Print_Area" localSheetId="2">Section3!$A$1:$J$24</definedName>
    <definedName name="_xlnm.Print_Area" localSheetId="3">'Section4&amp;5'!$A$1:$F$14</definedName>
    <definedName name="_xlnm.Print_Area" localSheetId="4">'Section6&amp;7&amp;8'!$A$1:$F$23</definedName>
    <definedName name="_xlnm.Print_Area" localSheetId="5">Section9!$A$1:$G$9</definedName>
    <definedName name="_xlnm.Print_Area" localSheetId="0">Summary!$A$1:$E$37</definedName>
  </definedNames>
  <calcPr calcId="162913"/>
</workbook>
</file>

<file path=xl/calcChain.xml><?xml version="1.0" encoding="utf-8"?>
<calcChain xmlns="http://schemas.openxmlformats.org/spreadsheetml/2006/main">
  <c r="G18" i="11" l="1"/>
  <c r="G19" i="11"/>
  <c r="G20" i="11"/>
  <c r="G21" i="11"/>
  <c r="G22" i="11"/>
  <c r="G23" i="11"/>
  <c r="G24" i="11"/>
  <c r="G17" i="11"/>
  <c r="C19" i="11" s="1"/>
  <c r="C36" i="12" l="1"/>
  <c r="C32" i="12"/>
  <c r="D32" i="12" s="1"/>
  <c r="C12" i="12" l="1"/>
  <c r="C27" i="12" l="1"/>
  <c r="D27" i="12" s="1"/>
  <c r="C9" i="4" l="1"/>
  <c r="C17" i="11" s="1"/>
  <c r="E13" i="13" l="1"/>
  <c r="E12" i="13"/>
  <c r="E11" i="13"/>
  <c r="E10" i="13"/>
  <c r="E9" i="13"/>
  <c r="E8" i="13"/>
  <c r="E7" i="13"/>
  <c r="C19" i="12" l="1"/>
  <c r="D19" i="12" s="1"/>
  <c r="E4" i="16"/>
  <c r="E3" i="16"/>
  <c r="E5" i="15"/>
  <c r="E6" i="15"/>
  <c r="E4" i="15"/>
  <c r="E3" i="15"/>
  <c r="C25" i="12" s="1"/>
  <c r="D25" i="12" s="1"/>
  <c r="C28" i="12" l="1"/>
  <c r="D28" i="12" s="1"/>
  <c r="C26" i="12"/>
  <c r="D26" i="12" s="1"/>
  <c r="F15" i="7" l="1"/>
  <c r="F12" i="7"/>
  <c r="E3" i="13"/>
  <c r="C18" i="12" s="1"/>
  <c r="D18" i="12" s="1"/>
  <c r="E5" i="10" l="1"/>
  <c r="E4" i="10"/>
  <c r="E3" i="10"/>
  <c r="C24" i="12" l="1"/>
  <c r="D24" i="12" s="1"/>
  <c r="E4" i="9"/>
  <c r="E5" i="9"/>
  <c r="E3" i="9"/>
  <c r="E5" i="8"/>
  <c r="E21" i="8"/>
  <c r="E14" i="8"/>
  <c r="E13" i="8"/>
  <c r="C21" i="12" s="1"/>
  <c r="E12" i="8"/>
  <c r="E22" i="8"/>
  <c r="E15" i="8"/>
  <c r="E6" i="8"/>
  <c r="E20" i="8"/>
  <c r="E19" i="8"/>
  <c r="C22" i="12" s="1"/>
  <c r="D22" i="12" s="1"/>
  <c r="E11" i="8"/>
  <c r="E10" i="8"/>
  <c r="E4" i="8"/>
  <c r="E3" i="8"/>
  <c r="D21" i="12" l="1"/>
  <c r="C20" i="12"/>
  <c r="D20" i="12" s="1"/>
  <c r="C23" i="12"/>
  <c r="D23" i="12" s="1"/>
  <c r="C13" i="12" l="1"/>
  <c r="C29" i="12"/>
  <c r="D29" i="12" s="1"/>
  <c r="C35" i="12" l="1"/>
  <c r="C14" i="12"/>
</calcChain>
</file>

<file path=xl/sharedStrings.xml><?xml version="1.0" encoding="utf-8"?>
<sst xmlns="http://schemas.openxmlformats.org/spreadsheetml/2006/main" count="474" uniqueCount="333">
  <si>
    <t xml:space="preserve">Section 1 - Power Plant Technology </t>
  </si>
  <si>
    <t>Technology Options Located in Section 3 Drop Downs</t>
  </si>
  <si>
    <t>CT - First &amp; Second Generation Frame B</t>
  </si>
  <si>
    <t xml:space="preserve">Primary Fuel </t>
  </si>
  <si>
    <t>Gas</t>
  </si>
  <si>
    <t>Primary Fuel</t>
  </si>
  <si>
    <t>Coal</t>
  </si>
  <si>
    <t>Turbine OEM</t>
  </si>
  <si>
    <t>ABB</t>
  </si>
  <si>
    <t>Primary Fuels</t>
  </si>
  <si>
    <t>Landfill Gas</t>
  </si>
  <si>
    <t xml:space="preserve">Kero </t>
  </si>
  <si>
    <t>No. 2 Oil</t>
  </si>
  <si>
    <t>No. 6 Oil</t>
  </si>
  <si>
    <t>Waste Coal</t>
  </si>
  <si>
    <t>MSW</t>
  </si>
  <si>
    <t>Biomass</t>
  </si>
  <si>
    <t>Use Default ACR (Yes/No)</t>
  </si>
  <si>
    <t>No</t>
  </si>
  <si>
    <t xml:space="preserve">Back Up Fuel </t>
  </si>
  <si>
    <t>None</t>
  </si>
  <si>
    <t>Back Up Fuel</t>
  </si>
  <si>
    <t>Number of Turbines</t>
  </si>
  <si>
    <t>CT Backup Fuels</t>
  </si>
  <si>
    <t xml:space="preserve">On Site Natural Gas Compression </t>
  </si>
  <si>
    <t>Yes</t>
  </si>
  <si>
    <t>Boiler OEM</t>
  </si>
  <si>
    <t>Foster Wheeler</t>
  </si>
  <si>
    <t>Turbine Capacity (MW)</t>
  </si>
  <si>
    <t>Steam Backup Fuels</t>
  </si>
  <si>
    <t>CT or Diesel OEM</t>
  </si>
  <si>
    <t>GE</t>
  </si>
  <si>
    <t xml:space="preserve">Boiler Design Configuration </t>
  </si>
  <si>
    <t>Front Wall Fired</t>
  </si>
  <si>
    <t xml:space="preserve">Pump OEM </t>
  </si>
  <si>
    <t>DeLaval</t>
  </si>
  <si>
    <t>Compressors</t>
  </si>
  <si>
    <t>Not Available</t>
  </si>
  <si>
    <t>CT or Diesel Model</t>
  </si>
  <si>
    <t>Boiler HP Steam Rating (Lbs/Hr)</t>
  </si>
  <si>
    <t>Number of Pumps</t>
  </si>
  <si>
    <t>CT Diesel OEM</t>
  </si>
  <si>
    <t>Siemens</t>
  </si>
  <si>
    <t>Westinghouse</t>
  </si>
  <si>
    <t>Pratt &amp; Whitney</t>
  </si>
  <si>
    <t>Solar</t>
  </si>
  <si>
    <t>Caterpillar</t>
  </si>
  <si>
    <t>Other</t>
  </si>
  <si>
    <t>CT or Diesel Rating at ISO (MW)</t>
  </si>
  <si>
    <t>Number of Boilers</t>
  </si>
  <si>
    <t>Section 2B - Non Avoidable Cost Data</t>
  </si>
  <si>
    <t>STG OEM</t>
  </si>
  <si>
    <t>Mitsubishi</t>
  </si>
  <si>
    <t>Elliott</t>
  </si>
  <si>
    <t xml:space="preserve">Number of CT or Diesel Units </t>
  </si>
  <si>
    <t>Boiler HP Pressure/Temperature</t>
  </si>
  <si>
    <t>CT Emissions Controls</t>
  </si>
  <si>
    <t>Water Injection</t>
  </si>
  <si>
    <t>Steam Injection</t>
  </si>
  <si>
    <t>Dry Low Nox</t>
  </si>
  <si>
    <t>Boiler Reheat Pressure/Temperature</t>
  </si>
  <si>
    <t>Opportunity Cost (MW)</t>
  </si>
  <si>
    <t>HRSG Emissions Controls</t>
  </si>
  <si>
    <t>SCR</t>
  </si>
  <si>
    <t>CO Catalyst</t>
  </si>
  <si>
    <t>SCR/CO Catalyst</t>
  </si>
  <si>
    <t>Urea Injection</t>
  </si>
  <si>
    <t>Section 2 - General Unit Data</t>
  </si>
  <si>
    <t>STG Capacity (MW)</t>
  </si>
  <si>
    <t>Fuel Input at Rated Capacity (MMBTU/Hr) (HHV)</t>
  </si>
  <si>
    <t>Opportunity Cost ($/MW-Day)</t>
  </si>
  <si>
    <t>Condenser Cooling System</t>
  </si>
  <si>
    <t>Wet Cooling Tower</t>
  </si>
  <si>
    <t>Air Condenser</t>
  </si>
  <si>
    <t>River Water</t>
  </si>
  <si>
    <t>Cooling Pond</t>
  </si>
  <si>
    <t xml:space="preserve">Number of STG </t>
  </si>
  <si>
    <t>Opportunity Cost Justification</t>
  </si>
  <si>
    <t>TIC</t>
  </si>
  <si>
    <t>Evaporative</t>
  </si>
  <si>
    <t>Fogging</t>
  </si>
  <si>
    <t>Electric Mechanical</t>
  </si>
  <si>
    <t>Steam Absorption</t>
  </si>
  <si>
    <t>Wet Compression</t>
  </si>
  <si>
    <t xml:space="preserve">Other </t>
  </si>
  <si>
    <t>LDA</t>
  </si>
  <si>
    <t>MAAC Region and APS</t>
  </si>
  <si>
    <t>Per HRSG Duct Burner Capacity (MMBTU/Hr) (HHV)</t>
  </si>
  <si>
    <t>Babcock Wilcox</t>
  </si>
  <si>
    <t>Combustion Engineering</t>
  </si>
  <si>
    <t>Zurn</t>
  </si>
  <si>
    <t>CT/Diesel Nox Control Type</t>
  </si>
  <si>
    <t>STG Water Rate (Lbs/kWh)</t>
  </si>
  <si>
    <t>Bilateral Revenues ($/MW-Yr)</t>
  </si>
  <si>
    <t>Tangential Fired</t>
  </si>
  <si>
    <t>Down Fired</t>
  </si>
  <si>
    <t xml:space="preserve">CT/Diesel Exhaust Nox Control </t>
  </si>
  <si>
    <t xml:space="preserve">Primary Boiler Nox Control </t>
  </si>
  <si>
    <t>Low Nox Burners</t>
  </si>
  <si>
    <t>Bilateral Costs ($/MW-Yr)</t>
  </si>
  <si>
    <t xml:space="preserve">Boiler Nox Control </t>
  </si>
  <si>
    <t>Flue Gas Recirculation</t>
  </si>
  <si>
    <t>Overfire Air</t>
  </si>
  <si>
    <t>HRSG HP Pressure/Temperature</t>
  </si>
  <si>
    <t xml:space="preserve">Secondary Boiler Nox Control </t>
  </si>
  <si>
    <t>Particulate Control</t>
  </si>
  <si>
    <t>Cyclones</t>
  </si>
  <si>
    <t>Wet Scrubber</t>
  </si>
  <si>
    <t>ESP</t>
  </si>
  <si>
    <t>Bag House</t>
  </si>
  <si>
    <t>HRSG Reheat Pressure/Temperature</t>
  </si>
  <si>
    <t>Primary Particulate Control</t>
  </si>
  <si>
    <t>SO2 Control</t>
  </si>
  <si>
    <t>Dry Injection</t>
  </si>
  <si>
    <t>Age of Plant</t>
  </si>
  <si>
    <t>Average Steam Export Flow to Host (Lbs/Hr)</t>
  </si>
  <si>
    <t>Secondary Particulate Control</t>
  </si>
  <si>
    <t>Net Plant Heat Rate (BTU/kWh) (HHV)</t>
  </si>
  <si>
    <t>Average Electric Export Flow to Host (MW)</t>
  </si>
  <si>
    <t>Tertiary Particulate Control</t>
  </si>
  <si>
    <t>Default Dropdown</t>
  </si>
  <si>
    <t>Turbine Inlet Air Cooling Technology (TIC)</t>
  </si>
  <si>
    <t>ComEd, AEP, Dayton, Dominion and Duquesne</t>
  </si>
  <si>
    <t>ICAP (MW)</t>
  </si>
  <si>
    <t>Target Inlet Temperature if Mechanical TIC</t>
  </si>
  <si>
    <t xml:space="preserve">Condenser Cooling System </t>
  </si>
  <si>
    <t>Eastern MAAC</t>
  </si>
  <si>
    <t xml:space="preserve">EFORd </t>
  </si>
  <si>
    <t>Southwestern MAAC</t>
  </si>
  <si>
    <t>NA</t>
  </si>
  <si>
    <t>ACR ICAP Based</t>
  </si>
  <si>
    <t>ACR UCAP Based</t>
  </si>
  <si>
    <t>Default Technology Categories</t>
  </si>
  <si>
    <t>Technology Description</t>
  </si>
  <si>
    <t>Diesel</t>
  </si>
  <si>
    <t>CT - First &amp; Second Generation Aero (P&amp;W FT 4)</t>
  </si>
  <si>
    <t>Fixed Operating Expenses</t>
  </si>
  <si>
    <t>% Avoidable</t>
  </si>
  <si>
    <t>Avoidable ($/MW-Yr)</t>
  </si>
  <si>
    <t>Avoidable ($/MW-Day)</t>
  </si>
  <si>
    <t>CT - Second Generation Frame E</t>
  </si>
  <si>
    <t>Operations and Maintenance Labor (AOML)</t>
  </si>
  <si>
    <t>CT - Third Generation Frame F</t>
  </si>
  <si>
    <t>Administrative Expenses (AAE)</t>
  </si>
  <si>
    <t>Maintenance Expenses (AME)</t>
  </si>
  <si>
    <t>Variable Expenses (AVE)</t>
  </si>
  <si>
    <t>Taxes Fees and Insurance (ATFI)</t>
  </si>
  <si>
    <t>CC - Two on One Frame F Technology</t>
  </si>
  <si>
    <t>Carrying Charges (ACC)</t>
  </si>
  <si>
    <t>CC - Three or More on One or More Frame F Technology</t>
  </si>
  <si>
    <t>Corporate Level Expenses (ACLE)</t>
  </si>
  <si>
    <t>Project Investment Recovery Rate (APIR)</t>
  </si>
  <si>
    <t>Total</t>
  </si>
  <si>
    <t>Sub-Critical Coal</t>
  </si>
  <si>
    <t>Super Critical Coal</t>
  </si>
  <si>
    <t>Base</t>
  </si>
  <si>
    <t>Equipment Cost</t>
  </si>
  <si>
    <t>Section 5 - Administrative Expense (AAE)</t>
  </si>
  <si>
    <t>Installation Cost</t>
  </si>
  <si>
    <t>Administrative Salaries</t>
  </si>
  <si>
    <t>Interconnection Costs</t>
  </si>
  <si>
    <t>Pumped Storage</t>
  </si>
  <si>
    <t xml:space="preserve">Employee Expenses </t>
  </si>
  <si>
    <t>Equipment Spares</t>
  </si>
  <si>
    <t>Environmental Fees</t>
  </si>
  <si>
    <t>Mobilization and Startup</t>
  </si>
  <si>
    <t xml:space="preserve">Safety &amp; Operator Training </t>
  </si>
  <si>
    <t>Land Purchases</t>
  </si>
  <si>
    <t xml:space="preserve">Office Supplies </t>
  </si>
  <si>
    <t>Development Expenses</t>
  </si>
  <si>
    <t xml:space="preserve">Communications </t>
  </si>
  <si>
    <t>Legal Fees</t>
  </si>
  <si>
    <t>Annual Plant Tests, Inspections &amp; Analysis</t>
  </si>
  <si>
    <t>Air, EIS, Land Use &amp; FERC Permits</t>
  </si>
  <si>
    <t>Interest During Construction</t>
  </si>
  <si>
    <t>Owners Contingency</t>
  </si>
  <si>
    <t>Maintenance Parts</t>
  </si>
  <si>
    <t>Maintenance Contract Services</t>
  </si>
  <si>
    <t>Chemicals &amp; Materials Consumed</t>
  </si>
  <si>
    <t>Remaining Life of Plant</t>
  </si>
  <si>
    <t xml:space="preserve">Rented Equipment </t>
  </si>
  <si>
    <t>Entitled Plant CRF</t>
  </si>
  <si>
    <t>Age of Existing Units (Years)</t>
  </si>
  <si>
    <t>Remaining Life of Plant (Years)</t>
  </si>
  <si>
    <t>Current Levelized CRF</t>
  </si>
  <si>
    <t>Water Treatment Chemicals</t>
  </si>
  <si>
    <t>1 to 5</t>
  </si>
  <si>
    <t>Lubricants</t>
  </si>
  <si>
    <t>6 to 10</t>
  </si>
  <si>
    <t xml:space="preserve">Water (Not for Power Generation) </t>
  </si>
  <si>
    <t>11 to 15</t>
  </si>
  <si>
    <t xml:space="preserve">Gas (Not for Power Generation) </t>
  </si>
  <si>
    <t>16 to 20</t>
  </si>
  <si>
    <t xml:space="preserve">Electric (Not for Power Generation) </t>
  </si>
  <si>
    <t>21 to 25</t>
  </si>
  <si>
    <t>Waste Water Treatment</t>
  </si>
  <si>
    <t>25 Plus</t>
  </si>
  <si>
    <t>CapEx</t>
  </si>
  <si>
    <t>Section 8 - Taxes Fees and Insurance (ATFI)</t>
  </si>
  <si>
    <t>40 Plus</t>
  </si>
  <si>
    <t xml:space="preserve">Annual Insurance Premium </t>
  </si>
  <si>
    <t>Permits and Licensing Fees</t>
  </si>
  <si>
    <t>Site Security and Utilities</t>
  </si>
  <si>
    <t>Annual Property Tax Payment</t>
  </si>
  <si>
    <t>Section 9 - Carrying Charges (ACC)</t>
  </si>
  <si>
    <t xml:space="preserve">Spare Parts Inventory </t>
  </si>
  <si>
    <t xml:space="preserve">Fuel Inventory </t>
  </si>
  <si>
    <t xml:space="preserve">Other Inventory </t>
  </si>
  <si>
    <t>Carrying Cost Rate (%)</t>
  </si>
  <si>
    <t>Section 10 - Corporate Level Expenses (ACLE)</t>
  </si>
  <si>
    <t>Legal Services</t>
  </si>
  <si>
    <t>Environmental Reporting</t>
  </si>
  <si>
    <t>Procurement Expenses</t>
  </si>
  <si>
    <t>Select One</t>
  </si>
  <si>
    <t xml:space="preserve">Power Plant Technology </t>
  </si>
  <si>
    <t>Simple Cycle CT, Diesel or Combined Cycle</t>
  </si>
  <si>
    <t>Boiler - Steam Turbine Plant</t>
  </si>
  <si>
    <t>Section 3 - Technical Information</t>
  </si>
  <si>
    <t>Hydro and Pumped Storage</t>
  </si>
  <si>
    <t>Section 4 - Operations and Maintenance Labor (AOML) - Summary Values</t>
  </si>
  <si>
    <t>Summary</t>
  </si>
  <si>
    <t>Avoidable Expense</t>
  </si>
  <si>
    <t>Resource/Auction Detail</t>
  </si>
  <si>
    <t>Resource ID</t>
  </si>
  <si>
    <t>Resource Name</t>
  </si>
  <si>
    <t>Delivery Year</t>
  </si>
  <si>
    <t>Adjustment Factor</t>
  </si>
  <si>
    <t>Escalation Factor</t>
  </si>
  <si>
    <t>Number of Years between Actual Data and Delivery Year</t>
  </si>
  <si>
    <t>Combined Cycle</t>
  </si>
  <si>
    <t>Hydro</t>
  </si>
  <si>
    <t>Oil and Gas Steam</t>
  </si>
  <si>
    <t>Fuel Availability Expenses (AFAE)</t>
  </si>
  <si>
    <t>Section 11 - Fuel Availability Expenses (AFAE)</t>
  </si>
  <si>
    <t>Firm Gas Pipeline Transportation</t>
  </si>
  <si>
    <t>Natural Gas Storage Costs</t>
  </si>
  <si>
    <t>Costs of Gas Balancing Agreements</t>
  </si>
  <si>
    <t>Costs of Gas Park and Loan Services</t>
  </si>
  <si>
    <t>Section 13 - Capacity Performance Quantifiable Risk (CPQR)</t>
  </si>
  <si>
    <t>Capacity Performance Quantifiable Risk (CPQR)</t>
  </si>
  <si>
    <t>Section 12 - Project Investment Recovery Rate (APIR)</t>
  </si>
  <si>
    <t>Auction Name</t>
  </si>
  <si>
    <t>Operations and Maintenance Labor</t>
  </si>
  <si>
    <t>Commercial Operation Year</t>
  </si>
  <si>
    <t>Net Revenues ($/MW-Yr)</t>
  </si>
  <si>
    <t>Default ACR ($/MW-Day)</t>
  </si>
  <si>
    <t>Auction Type</t>
  </si>
  <si>
    <t>Propane</t>
  </si>
  <si>
    <t>Alstom</t>
  </si>
  <si>
    <t>Rolls Royce</t>
  </si>
  <si>
    <t>Other Capacity Performance Quantifiable Risk Expenses</t>
  </si>
  <si>
    <t>CC - NUG Cogeneration Frame B or E Technology</t>
  </si>
  <si>
    <t>CC - Three on One Frame E/Siemens Technology</t>
  </si>
  <si>
    <t>CT - Third Generation Aero (GE LM 6000)</t>
  </si>
  <si>
    <t>CT - Third Generation Aero (P&amp;W FT-8 TwinPak)</t>
  </si>
  <si>
    <t>Nuclear</t>
  </si>
  <si>
    <t>Waste Coal - Large</t>
  </si>
  <si>
    <t>Waste Coal - Small</t>
  </si>
  <si>
    <t>Wind</t>
  </si>
  <si>
    <t>Insurance Expenses Solely Attributable to Risks of Being a CP Resource</t>
  </si>
  <si>
    <t>Section 6 - Maintenance Expense (AME) (Excludes Costs Recoverable in Energy Market)</t>
  </si>
  <si>
    <t>Section 7 - Variable Expense (AVE) (Excludes Costs Recoverable in Energy Market)</t>
  </si>
  <si>
    <t>RESOUCE NAME 123</t>
  </si>
  <si>
    <t>Avoidable Refunds of Project Investment Reimbursements</t>
  </si>
  <si>
    <t>Expected Bonus Performance Payments(+)/Non-Performance Charges(-) ($/MW-Yr)</t>
  </si>
  <si>
    <t>Section 12 - Refunds of Project Investment Reimbursements (ARPIR)</t>
  </si>
  <si>
    <t>Refunds of Project Investment Reimbursements (ARPIR)</t>
  </si>
  <si>
    <t>Reactive Capability Revenue ($/MW-Yr)</t>
  </si>
  <si>
    <t>Reactive Capability Revenue Justification</t>
  </si>
  <si>
    <t>ACR Type</t>
  </si>
  <si>
    <t>ACR Type Dropdown</t>
  </si>
  <si>
    <t>Offer Cap</t>
  </si>
  <si>
    <t>Offer Floor</t>
  </si>
  <si>
    <t>Energy Revenues ($/MW-Yr)</t>
  </si>
  <si>
    <t>Regulation Revenues ($/MW-Yr)</t>
  </si>
  <si>
    <t>Synchronized Reserves Revenues ($/MW-Yr)</t>
  </si>
  <si>
    <t>Nonsynchronized Reserves Revenues ($/MW-Yr)</t>
  </si>
  <si>
    <t>Secondary Reserves Revenues ($/MW-Yr)</t>
  </si>
  <si>
    <t>Section 2C - Net Revenue Data</t>
  </si>
  <si>
    <t>CP Base Residual Auction</t>
  </si>
  <si>
    <t>CP First Incremental Auction</t>
  </si>
  <si>
    <t>CP Second Incremental Auction</t>
  </si>
  <si>
    <t>CP Third Incremental Auction</t>
  </si>
  <si>
    <t>2024/2025</t>
  </si>
  <si>
    <t>Combustion Turbine</t>
  </si>
  <si>
    <t>Solar PV (fixed and tracking)</t>
  </si>
  <si>
    <t>Wind Onshore</t>
  </si>
  <si>
    <t>Wind Offshore</t>
  </si>
  <si>
    <t>Battery Energy Storage</t>
  </si>
  <si>
    <t>Fuel Cells</t>
  </si>
  <si>
    <t>Nuclear - single</t>
  </si>
  <si>
    <t>Nuclear - dual</t>
  </si>
  <si>
    <t>ACR Based Offer Cap ICAP</t>
  </si>
  <si>
    <t>Total Net Revenues</t>
  </si>
  <si>
    <t>$/MW-Day</t>
  </si>
  <si>
    <t>Offer Cap Summary</t>
  </si>
  <si>
    <t>Opportunity Cost Based Offer Cap ICAP</t>
  </si>
  <si>
    <t>Net Revenue Offset Summary</t>
  </si>
  <si>
    <t>Revenues ($/MW-Yr)</t>
  </si>
  <si>
    <t>Revenues ($/MW-Day)</t>
  </si>
  <si>
    <t>Version 14.4</t>
  </si>
  <si>
    <t>©2022, Monitoring Analytics, LLC</t>
  </si>
  <si>
    <t>Auction</t>
  </si>
  <si>
    <t>2022/2023 CP Base Residual Auction</t>
  </si>
  <si>
    <t>2022/2023 CP First Incremental Auction</t>
  </si>
  <si>
    <t>2022/2023 CP Second Incremental Auction</t>
  </si>
  <si>
    <t>2022/2023 CP Third Incremental Auction</t>
  </si>
  <si>
    <t>2022/2023 Other</t>
  </si>
  <si>
    <t>2023/2024 CP Base Residual Auction</t>
  </si>
  <si>
    <t>2023/2024 CP First Incremental Auction</t>
  </si>
  <si>
    <t>2023/2024 CP Second Incremental Auction</t>
  </si>
  <si>
    <t>2023/2024 CP Third Incremental Auction</t>
  </si>
  <si>
    <t>2023/2024 Other</t>
  </si>
  <si>
    <t>2024/2025 CP Base Residual Auction</t>
  </si>
  <si>
    <t>2024/2025 CP First Incremental Auction</t>
  </si>
  <si>
    <t>2024/2025 CP Second Incremental Auction</t>
  </si>
  <si>
    <t>2024/2025 CP Third Incremental Auction</t>
  </si>
  <si>
    <t>2024/2025 Other</t>
  </si>
  <si>
    <t>2025/2026 CP Base Residual Auction</t>
  </si>
  <si>
    <t>2025/2026 CP First Incremental Auction</t>
  </si>
  <si>
    <t>2025/2026 CP Second Incremental Auction</t>
  </si>
  <si>
    <t>2025/2026 CP Third Incremental Auction</t>
  </si>
  <si>
    <t>2025/2026 Other</t>
  </si>
  <si>
    <t>2026/2027 CP Base Residual Auction</t>
  </si>
  <si>
    <t>2026/2027 CP First Incremental Auction</t>
  </si>
  <si>
    <t>2026/2027 CP Second Incremental Auction</t>
  </si>
  <si>
    <t>2026/2027 CP Third Incremental Auction</t>
  </si>
  <si>
    <t>2026/2027 Other</t>
  </si>
  <si>
    <t>2027/2028 CP Base Residual Auction</t>
  </si>
  <si>
    <t>2027/2028 CP First Incremental Auction</t>
  </si>
  <si>
    <t>2027/2028 CP Second Incremental Auction</t>
  </si>
  <si>
    <t>2027/2028 CP Third Incremental Auction</t>
  </si>
  <si>
    <t>2027/2028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</si>
</sst>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164" formatCode="m/d/yy\ h:mm\ AM/PM"/>
    <numFmt numFmtId="165" formatCode="#,##0.0_);\(#,##0.0\)"/>
    <numFmt numFmtId="166" formatCode="#,##0.000_);\(#,##0.000\)"/>
    <numFmt numFmtId="167" formatCode="#,##0.00000_);\(#,##0.00000\)"/>
    <numFmt numFmtId="168" formatCode="0.00000"/>
    <numFmt numFmtId="169" formatCode="0.0"/>
    <numFmt numFmtId="170" formatCode="0.0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.5"/>
      <name val="Times New Roman"/>
      <family val="1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CC"/>
      <name val="Arial"/>
      <family val="2"/>
    </font>
    <font>
      <sz val="12"/>
      <color rgb="FF006600"/>
      <name val="Arial"/>
      <family val="2"/>
    </font>
    <font>
      <b/>
      <sz val="12"/>
      <color theme="0"/>
      <name val="Arial"/>
      <family val="2"/>
    </font>
    <font>
      <sz val="18"/>
      <name val="Arial"/>
      <family val="2"/>
    </font>
    <font>
      <sz val="11"/>
      <color rgb="FF1F497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76233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0000CC"/>
      </left>
      <right/>
      <top style="thick">
        <color rgb="FF0000CC"/>
      </top>
      <bottom/>
      <diagonal/>
    </border>
    <border>
      <left/>
      <right/>
      <top style="thick">
        <color rgb="FF0000CC"/>
      </top>
      <bottom/>
      <diagonal/>
    </border>
    <border>
      <left/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/>
      <top/>
      <bottom/>
      <diagonal/>
    </border>
    <border>
      <left/>
      <right style="thick">
        <color rgb="FF0000CC"/>
      </right>
      <top/>
      <bottom/>
      <diagonal/>
    </border>
    <border>
      <left style="thick">
        <color rgb="FF0000CC"/>
      </left>
      <right/>
      <top/>
      <bottom style="thick">
        <color rgb="FF0000CC"/>
      </bottom>
      <diagonal/>
    </border>
    <border>
      <left/>
      <right/>
      <top/>
      <bottom style="thick">
        <color rgb="FF0000CC"/>
      </bottom>
      <diagonal/>
    </border>
    <border>
      <left/>
      <right style="thick">
        <color rgb="FF0000CC"/>
      </right>
      <top/>
      <bottom style="thick">
        <color rgb="FF0000CC"/>
      </bottom>
      <diagonal/>
    </border>
    <border>
      <left style="medium">
        <color indexed="64"/>
      </left>
      <right style="thick">
        <color rgb="FF0000CC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37" fontId="3" fillId="0" borderId="0"/>
    <xf numFmtId="0" fontId="2" fillId="0" borderId="0"/>
    <xf numFmtId="0" fontId="1" fillId="0" borderId="0"/>
  </cellStyleXfs>
  <cellXfs count="170">
    <xf numFmtId="0" fontId="0" fillId="0" borderId="0" xfId="0"/>
    <xf numFmtId="37" fontId="6" fillId="0" borderId="0" xfId="2" applyFont="1" applyProtection="1"/>
    <xf numFmtId="37" fontId="7" fillId="0" borderId="9" xfId="2" applyFont="1" applyBorder="1" applyProtection="1"/>
    <xf numFmtId="37" fontId="5" fillId="0" borderId="10" xfId="2" applyFont="1" applyBorder="1" applyAlignment="1" applyProtection="1">
      <alignment horizontal="center"/>
    </xf>
    <xf numFmtId="37" fontId="6" fillId="0" borderId="10" xfId="2" applyFont="1" applyBorder="1" applyAlignment="1" applyProtection="1">
      <alignment horizontal="center"/>
    </xf>
    <xf numFmtId="37" fontId="6" fillId="0" borderId="11" xfId="2" applyFont="1" applyBorder="1" applyAlignment="1" applyProtection="1">
      <alignment horizontal="center"/>
    </xf>
    <xf numFmtId="37" fontId="7" fillId="0" borderId="13" xfId="2" applyFont="1" applyBorder="1" applyProtection="1"/>
    <xf numFmtId="37" fontId="5" fillId="0" borderId="14" xfId="2" applyFont="1" applyBorder="1" applyAlignment="1" applyProtection="1">
      <alignment horizontal="center"/>
    </xf>
    <xf numFmtId="37" fontId="6" fillId="0" borderId="14" xfId="2" applyFont="1" applyBorder="1" applyAlignment="1" applyProtection="1">
      <alignment horizontal="center"/>
    </xf>
    <xf numFmtId="37" fontId="6" fillId="0" borderId="15" xfId="2" applyFont="1" applyBorder="1" applyProtection="1"/>
    <xf numFmtId="37" fontId="6" fillId="0" borderId="14" xfId="2" applyFont="1" applyBorder="1" applyProtection="1"/>
    <xf numFmtId="37" fontId="6" fillId="0" borderId="15" xfId="2" applyFont="1" applyBorder="1" applyAlignment="1" applyProtection="1">
      <alignment horizontal="center"/>
    </xf>
    <xf numFmtId="164" fontId="7" fillId="0" borderId="13" xfId="2" applyNumberFormat="1" applyFont="1" applyBorder="1" applyAlignment="1" applyProtection="1">
      <alignment horizontal="left"/>
    </xf>
    <xf numFmtId="164" fontId="7" fillId="0" borderId="20" xfId="2" applyNumberFormat="1" applyFont="1" applyBorder="1" applyAlignment="1" applyProtection="1">
      <alignment horizontal="left"/>
    </xf>
    <xf numFmtId="37" fontId="6" fillId="0" borderId="21" xfId="2" applyFont="1" applyBorder="1" applyAlignment="1" applyProtection="1">
      <alignment horizontal="center"/>
    </xf>
    <xf numFmtId="37" fontId="6" fillId="0" borderId="21" xfId="2" applyFont="1" applyBorder="1" applyProtection="1"/>
    <xf numFmtId="37" fontId="6" fillId="0" borderId="22" xfId="2" applyFont="1" applyBorder="1" applyProtection="1"/>
    <xf numFmtId="37" fontId="6" fillId="0" borderId="24" xfId="2" applyFont="1" applyBorder="1" applyProtection="1"/>
    <xf numFmtId="37" fontId="6" fillId="0" borderId="2" xfId="2" applyFont="1" applyBorder="1" applyAlignment="1" applyProtection="1">
      <alignment horizontal="center"/>
    </xf>
    <xf numFmtId="37" fontId="6" fillId="0" borderId="27" xfId="2" applyFont="1" applyBorder="1" applyProtection="1"/>
    <xf numFmtId="37" fontId="6" fillId="0" borderId="25" xfId="2" applyFont="1" applyBorder="1" applyProtection="1"/>
    <xf numFmtId="37" fontId="6" fillId="0" borderId="23" xfId="2" applyFont="1" applyBorder="1" applyAlignment="1" applyProtection="1">
      <alignment horizontal="center"/>
    </xf>
    <xf numFmtId="37" fontId="6" fillId="0" borderId="26" xfId="2" applyFont="1" applyBorder="1" applyProtection="1"/>
    <xf numFmtId="0" fontId="6" fillId="0" borderId="0" xfId="0" applyFont="1" applyProtection="1"/>
    <xf numFmtId="0" fontId="7" fillId="0" borderId="12" xfId="0" applyFont="1" applyFill="1" applyBorder="1" applyProtection="1"/>
    <xf numFmtId="37" fontId="7" fillId="0" borderId="12" xfId="2" applyFont="1" applyBorder="1" applyProtection="1"/>
    <xf numFmtId="0" fontId="7" fillId="0" borderId="16" xfId="0" applyFont="1" applyFill="1" applyBorder="1" applyProtection="1"/>
    <xf numFmtId="37" fontId="10" fillId="2" borderId="7" xfId="2" applyFont="1" applyFill="1" applyBorder="1" applyAlignment="1" applyProtection="1">
      <alignment wrapText="1"/>
      <protection locked="0"/>
    </xf>
    <xf numFmtId="10" fontId="8" fillId="0" borderId="28" xfId="2" applyNumberFormat="1" applyFont="1" applyFill="1" applyBorder="1" applyProtection="1">
      <protection locked="0"/>
    </xf>
    <xf numFmtId="10" fontId="8" fillId="0" borderId="3" xfId="2" applyNumberFormat="1" applyFont="1" applyFill="1" applyBorder="1" applyProtection="1">
      <protection locked="0"/>
    </xf>
    <xf numFmtId="10" fontId="8" fillId="0" borderId="5" xfId="2" applyNumberFormat="1" applyFont="1" applyFill="1" applyBorder="1" applyProtection="1">
      <protection locked="0"/>
    </xf>
    <xf numFmtId="10" fontId="8" fillId="0" borderId="29" xfId="2" applyNumberFormat="1" applyFont="1" applyFill="1" applyBorder="1" applyProtection="1">
      <protection locked="0"/>
    </xf>
    <xf numFmtId="10" fontId="8" fillId="0" borderId="2" xfId="2" applyNumberFormat="1" applyFont="1" applyFill="1" applyBorder="1" applyProtection="1">
      <protection locked="0"/>
    </xf>
    <xf numFmtId="10" fontId="8" fillId="0" borderId="23" xfId="2" applyNumberFormat="1" applyFont="1" applyFill="1" applyBorder="1" applyProtection="1">
      <protection locked="0"/>
    </xf>
    <xf numFmtId="10" fontId="8" fillId="0" borderId="19" xfId="2" applyNumberFormat="1" applyFont="1" applyFill="1" applyBorder="1" applyProtection="1">
      <protection locked="0"/>
    </xf>
    <xf numFmtId="0" fontId="8" fillId="0" borderId="2" xfId="2" applyNumberFormat="1" applyFont="1" applyFill="1" applyBorder="1" applyProtection="1">
      <protection locked="0"/>
    </xf>
    <xf numFmtId="37" fontId="10" fillId="2" borderId="7" xfId="2" applyFont="1" applyFill="1" applyBorder="1" applyAlignment="1" applyProtection="1">
      <alignment wrapText="1"/>
    </xf>
    <xf numFmtId="167" fontId="8" fillId="0" borderId="19" xfId="2" applyNumberFormat="1" applyFont="1" applyFill="1" applyBorder="1" applyProtection="1">
      <protection locked="0"/>
    </xf>
    <xf numFmtId="37" fontId="8" fillId="0" borderId="3" xfId="2" applyNumberFormat="1" applyFont="1" applyFill="1" applyBorder="1" applyProtection="1">
      <protection locked="0"/>
    </xf>
    <xf numFmtId="167" fontId="6" fillId="0" borderId="2" xfId="2" applyNumberFormat="1" applyFont="1" applyFill="1" applyBorder="1" applyProtection="1"/>
    <xf numFmtId="7" fontId="6" fillId="0" borderId="3" xfId="2" applyNumberFormat="1" applyFont="1" applyFill="1" applyBorder="1" applyProtection="1"/>
    <xf numFmtId="5" fontId="6" fillId="0" borderId="29" xfId="2" applyNumberFormat="1" applyFont="1" applyFill="1" applyBorder="1" applyProtection="1"/>
    <xf numFmtId="7" fontId="6" fillId="0" borderId="19" xfId="2" applyNumberFormat="1" applyFont="1" applyFill="1" applyBorder="1" applyProtection="1"/>
    <xf numFmtId="5" fontId="6" fillId="0" borderId="2" xfId="2" applyNumberFormat="1" applyFont="1" applyFill="1" applyBorder="1" applyProtection="1"/>
    <xf numFmtId="5" fontId="6" fillId="0" borderId="28" xfId="2" applyNumberFormat="1" applyFont="1" applyFill="1" applyBorder="1" applyProtection="1"/>
    <xf numFmtId="7" fontId="6" fillId="0" borderId="8" xfId="2" applyNumberFormat="1" applyFont="1" applyFill="1" applyBorder="1" applyProtection="1"/>
    <xf numFmtId="1" fontId="8" fillId="0" borderId="2" xfId="2" applyNumberFormat="1" applyFont="1" applyFill="1" applyBorder="1" applyAlignment="1" applyProtection="1">
      <alignment horizontal="center"/>
      <protection locked="0"/>
    </xf>
    <xf numFmtId="1" fontId="6" fillId="0" borderId="2" xfId="2" applyNumberFormat="1" applyFont="1" applyFill="1" applyBorder="1" applyAlignment="1" applyProtection="1">
      <alignment horizontal="center"/>
    </xf>
    <xf numFmtId="3" fontId="8" fillId="0" borderId="2" xfId="1" applyNumberFormat="1" applyFont="1" applyFill="1" applyBorder="1" applyAlignment="1" applyProtection="1">
      <alignment horizontal="center"/>
      <protection locked="0"/>
    </xf>
    <xf numFmtId="165" fontId="8" fillId="0" borderId="2" xfId="2" applyNumberFormat="1" applyFont="1" applyFill="1" applyBorder="1" applyAlignment="1" applyProtection="1">
      <alignment horizontal="center"/>
      <protection locked="0"/>
    </xf>
    <xf numFmtId="168" fontId="8" fillId="0" borderId="23" xfId="1" applyNumberFormat="1" applyFont="1" applyFill="1" applyBorder="1" applyAlignment="1" applyProtection="1">
      <alignment horizontal="center"/>
      <protection locked="0"/>
    </xf>
    <xf numFmtId="7" fontId="8" fillId="0" borderId="2" xfId="2" applyNumberFormat="1" applyFont="1" applyFill="1" applyBorder="1" applyAlignment="1" applyProtection="1">
      <alignment horizontal="center"/>
      <protection locked="0"/>
    </xf>
    <xf numFmtId="4" fontId="8" fillId="0" borderId="23" xfId="1" applyNumberFormat="1" applyFont="1" applyFill="1" applyBorder="1" applyAlignment="1" applyProtection="1">
      <alignment horizontal="center"/>
      <protection locked="0"/>
    </xf>
    <xf numFmtId="7" fontId="8" fillId="0" borderId="29" xfId="2" applyNumberFormat="1" applyFont="1" applyFill="1" applyBorder="1" applyAlignment="1" applyProtection="1">
      <alignment horizontal="center"/>
      <protection locked="0"/>
    </xf>
    <xf numFmtId="7" fontId="8" fillId="0" borderId="23" xfId="2" applyNumberFormat="1" applyFont="1" applyFill="1" applyBorder="1" applyAlignment="1" applyProtection="1">
      <alignment horizontal="center"/>
      <protection locked="0"/>
    </xf>
    <xf numFmtId="37" fontId="8" fillId="0" borderId="29" xfId="2" applyFont="1" applyFill="1" applyBorder="1" applyProtection="1">
      <protection locked="0"/>
    </xf>
    <xf numFmtId="37" fontId="8" fillId="0" borderId="19" xfId="2" applyFont="1" applyFill="1" applyBorder="1" applyAlignment="1" applyProtection="1">
      <alignment horizontal="center"/>
      <protection locked="0"/>
    </xf>
    <xf numFmtId="37" fontId="8" fillId="0" borderId="2" xfId="2" applyFont="1" applyFill="1" applyBorder="1" applyProtection="1">
      <protection locked="0"/>
    </xf>
    <xf numFmtId="7" fontId="8" fillId="0" borderId="3" xfId="2" applyNumberFormat="1" applyFont="1" applyFill="1" applyBorder="1" applyAlignment="1" applyProtection="1">
      <alignment horizontal="center"/>
      <protection locked="0"/>
    </xf>
    <xf numFmtId="37" fontId="8" fillId="0" borderId="3" xfId="2" applyNumberFormat="1" applyFont="1" applyFill="1" applyBorder="1" applyAlignment="1" applyProtection="1">
      <alignment horizontal="center"/>
      <protection locked="0"/>
    </xf>
    <xf numFmtId="169" fontId="8" fillId="0" borderId="3" xfId="2" applyNumberFormat="1" applyFont="1" applyFill="1" applyBorder="1" applyAlignment="1" applyProtection="1">
      <alignment horizontal="center"/>
      <protection locked="0"/>
    </xf>
    <xf numFmtId="1" fontId="8" fillId="0" borderId="5" xfId="2" applyNumberFormat="1" applyFont="1" applyFill="1" applyBorder="1" applyAlignment="1" applyProtection="1">
      <alignment horizontal="center"/>
      <protection locked="0"/>
    </xf>
    <xf numFmtId="165" fontId="8" fillId="0" borderId="2" xfId="2" applyNumberFormat="1" applyFont="1" applyFill="1" applyBorder="1" applyProtection="1">
      <protection locked="0"/>
    </xf>
    <xf numFmtId="0" fontId="8" fillId="0" borderId="3" xfId="2" applyNumberFormat="1" applyFont="1" applyFill="1" applyBorder="1" applyAlignment="1" applyProtection="1">
      <alignment horizontal="center"/>
      <protection locked="0"/>
    </xf>
    <xf numFmtId="165" fontId="6" fillId="0" borderId="3" xfId="2" applyNumberFormat="1" applyFont="1" applyFill="1" applyBorder="1" applyAlignment="1" applyProtection="1">
      <alignment horizontal="center"/>
    </xf>
    <xf numFmtId="166" fontId="6" fillId="0" borderId="3" xfId="2" applyNumberFormat="1" applyFont="1" applyFill="1" applyBorder="1" applyAlignment="1" applyProtection="1">
      <alignment horizontal="center"/>
    </xf>
    <xf numFmtId="37" fontId="8" fillId="0" borderId="23" xfId="2" applyFont="1" applyFill="1" applyBorder="1" applyProtection="1">
      <protection locked="0"/>
    </xf>
    <xf numFmtId="7" fontId="8" fillId="0" borderId="5" xfId="2" applyNumberFormat="1" applyFont="1" applyFill="1" applyBorder="1" applyAlignment="1" applyProtection="1">
      <alignment horizontal="center"/>
      <protection locked="0"/>
    </xf>
    <xf numFmtId="5" fontId="8" fillId="0" borderId="28" xfId="2" applyNumberFormat="1" applyFont="1" applyFill="1" applyBorder="1" applyProtection="1">
      <protection locked="0"/>
    </xf>
    <xf numFmtId="5" fontId="8" fillId="0" borderId="0" xfId="2" applyNumberFormat="1" applyFont="1" applyFill="1" applyBorder="1" applyProtection="1">
      <protection locked="0"/>
    </xf>
    <xf numFmtId="5" fontId="8" fillId="0" borderId="2" xfId="2" applyNumberFormat="1" applyFont="1" applyFill="1" applyBorder="1" applyProtection="1">
      <protection locked="0"/>
    </xf>
    <xf numFmtId="5" fontId="8" fillId="0" borderId="23" xfId="2" applyNumberFormat="1" applyFont="1" applyFill="1" applyBorder="1" applyProtection="1">
      <protection locked="0"/>
    </xf>
    <xf numFmtId="5" fontId="6" fillId="0" borderId="23" xfId="2" applyNumberFormat="1" applyFont="1" applyFill="1" applyBorder="1" applyProtection="1"/>
    <xf numFmtId="5" fontId="8" fillId="0" borderId="18" xfId="2" applyNumberFormat="1" applyFont="1" applyFill="1" applyBorder="1" applyProtection="1">
      <protection locked="0"/>
    </xf>
    <xf numFmtId="5" fontId="8" fillId="0" borderId="4" xfId="2" applyNumberFormat="1" applyFont="1" applyFill="1" applyBorder="1" applyProtection="1">
      <protection locked="0"/>
    </xf>
    <xf numFmtId="5" fontId="8" fillId="0" borderId="29" xfId="2" applyNumberFormat="1" applyFont="1" applyFill="1" applyBorder="1" applyProtection="1">
      <protection locked="0"/>
    </xf>
    <xf numFmtId="37" fontId="9" fillId="0" borderId="29" xfId="2" applyNumberFormat="1" applyFont="1" applyFill="1" applyBorder="1" applyProtection="1"/>
    <xf numFmtId="37" fontId="6" fillId="0" borderId="29" xfId="2" applyNumberFormat="1" applyFont="1" applyFill="1" applyBorder="1" applyProtection="1"/>
    <xf numFmtId="166" fontId="6" fillId="0" borderId="3" xfId="2" applyNumberFormat="1" applyFont="1" applyFill="1" applyBorder="1" applyProtection="1"/>
    <xf numFmtId="37" fontId="8" fillId="0" borderId="2" xfId="2" applyNumberFormat="1" applyFont="1" applyFill="1" applyBorder="1" applyProtection="1">
      <protection locked="0"/>
    </xf>
    <xf numFmtId="37" fontId="6" fillId="0" borderId="2" xfId="2" applyNumberFormat="1" applyFont="1" applyFill="1" applyBorder="1" applyProtection="1"/>
    <xf numFmtId="166" fontId="6" fillId="0" borderId="23" xfId="2" applyNumberFormat="1" applyFont="1" applyFill="1" applyBorder="1" applyProtection="1"/>
    <xf numFmtId="37" fontId="6" fillId="0" borderId="23" xfId="2" applyNumberFormat="1" applyFont="1" applyFill="1" applyBorder="1" applyProtection="1"/>
    <xf numFmtId="166" fontId="6" fillId="0" borderId="5" xfId="2" applyNumberFormat="1" applyFont="1" applyFill="1" applyBorder="1" applyProtection="1"/>
    <xf numFmtId="0" fontId="8" fillId="0" borderId="29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8" fillId="0" borderId="23" xfId="0" applyFont="1" applyFill="1" applyBorder="1" applyProtection="1">
      <protection locked="0"/>
    </xf>
    <xf numFmtId="37" fontId="8" fillId="0" borderId="29" xfId="2" applyFont="1" applyFill="1" applyBorder="1" applyAlignment="1" applyProtection="1">
      <alignment horizontal="center"/>
      <protection locked="0"/>
    </xf>
    <xf numFmtId="37" fontId="8" fillId="0" borderId="2" xfId="2" applyFont="1" applyFill="1" applyBorder="1" applyAlignment="1" applyProtection="1">
      <alignment horizontal="center"/>
      <protection locked="0"/>
    </xf>
    <xf numFmtId="0" fontId="6" fillId="0" borderId="31" xfId="0" applyFont="1" applyFill="1" applyBorder="1" applyProtection="1"/>
    <xf numFmtId="0" fontId="6" fillId="0" borderId="32" xfId="0" applyFont="1" applyFill="1" applyBorder="1" applyProtection="1"/>
    <xf numFmtId="0" fontId="6" fillId="3" borderId="0" xfId="0" applyFont="1" applyFill="1" applyBorder="1" applyProtection="1"/>
    <xf numFmtId="0" fontId="6" fillId="0" borderId="33" xfId="0" applyFont="1" applyFill="1" applyBorder="1" applyProtection="1"/>
    <xf numFmtId="37" fontId="10" fillId="2" borderId="7" xfId="2" applyFont="1" applyFill="1" applyBorder="1" applyProtection="1"/>
    <xf numFmtId="37" fontId="10" fillId="2" borderId="28" xfId="2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34" xfId="0" applyFont="1" applyFill="1" applyBorder="1" applyProtection="1"/>
    <xf numFmtId="0" fontId="6" fillId="0" borderId="17" xfId="0" applyFont="1" applyFill="1" applyBorder="1" applyProtection="1"/>
    <xf numFmtId="0" fontId="6" fillId="0" borderId="1" xfId="0" applyFont="1" applyFill="1" applyBorder="1" applyProtection="1"/>
    <xf numFmtId="0" fontId="6" fillId="0" borderId="6" xfId="0" applyFont="1" applyFill="1" applyBorder="1" applyProtection="1"/>
    <xf numFmtId="37" fontId="6" fillId="0" borderId="29" xfId="2" applyFont="1" applyFill="1" applyBorder="1" applyProtection="1"/>
    <xf numFmtId="37" fontId="6" fillId="0" borderId="2" xfId="2" applyFont="1" applyFill="1" applyBorder="1" applyProtection="1"/>
    <xf numFmtId="37" fontId="6" fillId="0" borderId="23" xfId="2" applyFont="1" applyFill="1" applyBorder="1" applyProtection="1"/>
    <xf numFmtId="1" fontId="6" fillId="0" borderId="0" xfId="0" applyNumberFormat="1" applyFont="1" applyFill="1" applyBorder="1" applyProtection="1"/>
    <xf numFmtId="37" fontId="10" fillId="2" borderId="28" xfId="2" applyFont="1" applyFill="1" applyBorder="1" applyAlignment="1" applyProtection="1">
      <alignment horizontal="right"/>
    </xf>
    <xf numFmtId="37" fontId="6" fillId="0" borderId="28" xfId="2" applyFont="1" applyFill="1" applyBorder="1" applyProtection="1"/>
    <xf numFmtId="0" fontId="12" fillId="0" borderId="35" xfId="0" applyFont="1" applyFill="1" applyBorder="1" applyProtection="1"/>
    <xf numFmtId="0" fontId="6" fillId="0" borderId="36" xfId="0" applyFont="1" applyFill="1" applyBorder="1" applyProtection="1"/>
    <xf numFmtId="0" fontId="6" fillId="0" borderId="37" xfId="0" applyFont="1" applyFill="1" applyBorder="1" applyProtection="1"/>
    <xf numFmtId="5" fontId="6" fillId="3" borderId="0" xfId="0" applyNumberFormat="1" applyFont="1" applyFill="1" applyBorder="1" applyProtection="1"/>
    <xf numFmtId="37" fontId="10" fillId="2" borderId="39" xfId="2" applyFont="1" applyFill="1" applyBorder="1" applyAlignment="1" applyProtection="1">
      <alignment wrapText="1"/>
      <protection locked="0"/>
    </xf>
    <xf numFmtId="0" fontId="6" fillId="0" borderId="30" xfId="0" applyFont="1" applyFill="1" applyBorder="1" applyProtection="1"/>
    <xf numFmtId="37" fontId="6" fillId="0" borderId="33" xfId="2" applyFont="1" applyFill="1" applyBorder="1" applyAlignment="1" applyProtection="1">
      <alignment horizontal="center"/>
    </xf>
    <xf numFmtId="37" fontId="6" fillId="0" borderId="36" xfId="2" applyFont="1" applyFill="1" applyBorder="1" applyProtection="1"/>
    <xf numFmtId="37" fontId="5" fillId="0" borderId="36" xfId="2" applyFont="1" applyFill="1" applyBorder="1" applyAlignment="1" applyProtection="1">
      <alignment horizontal="center"/>
    </xf>
    <xf numFmtId="0" fontId="6" fillId="0" borderId="29" xfId="0" applyFont="1" applyFill="1" applyBorder="1" applyProtection="1"/>
    <xf numFmtId="0" fontId="6" fillId="0" borderId="2" xfId="0" applyFont="1" applyFill="1" applyBorder="1" applyProtection="1"/>
    <xf numFmtId="0" fontId="6" fillId="0" borderId="23" xfId="0" applyFont="1" applyFill="1" applyBorder="1" applyProtection="1"/>
    <xf numFmtId="37" fontId="6" fillId="0" borderId="0" xfId="2" applyFont="1" applyFill="1" applyBorder="1" applyProtection="1"/>
    <xf numFmtId="37" fontId="6" fillId="0" borderId="1" xfId="2" applyFont="1" applyFill="1" applyBorder="1" applyProtection="1"/>
    <xf numFmtId="37" fontId="6" fillId="0" borderId="6" xfId="2" applyFont="1" applyFill="1" applyBorder="1" applyProtection="1"/>
    <xf numFmtId="37" fontId="6" fillId="0" borderId="34" xfId="2" applyFont="1" applyFill="1" applyBorder="1" applyProtection="1"/>
    <xf numFmtId="5" fontId="6" fillId="0" borderId="0" xfId="2" applyNumberFormat="1" applyFont="1" applyFill="1" applyBorder="1" applyProtection="1"/>
    <xf numFmtId="37" fontId="10" fillId="2" borderId="7" xfId="2" applyFont="1" applyFill="1" applyBorder="1" applyAlignment="1" applyProtection="1">
      <alignment horizontal="right"/>
    </xf>
    <xf numFmtId="37" fontId="6" fillId="0" borderId="17" xfId="2" applyFont="1" applyFill="1" applyBorder="1" applyProtection="1"/>
    <xf numFmtId="37" fontId="6" fillId="0" borderId="7" xfId="2" applyFont="1" applyFill="1" applyBorder="1" applyProtection="1"/>
    <xf numFmtId="7" fontId="6" fillId="3" borderId="0" xfId="0" applyNumberFormat="1" applyFont="1" applyFill="1" applyBorder="1" applyProtection="1"/>
    <xf numFmtId="0" fontId="6" fillId="0" borderId="33" xfId="0" applyFont="1" applyFill="1" applyBorder="1" applyAlignment="1" applyProtection="1">
      <alignment wrapText="1"/>
    </xf>
    <xf numFmtId="37" fontId="10" fillId="2" borderId="28" xfId="2" applyFont="1" applyFill="1" applyBorder="1" applyProtection="1"/>
    <xf numFmtId="37" fontId="10" fillId="2" borderId="28" xfId="2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34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wrapText="1"/>
    </xf>
    <xf numFmtId="0" fontId="7" fillId="0" borderId="0" xfId="0" applyFont="1" applyFill="1" applyBorder="1" applyProtection="1"/>
    <xf numFmtId="37" fontId="10" fillId="2" borderId="17" xfId="2" applyFont="1" applyFill="1" applyBorder="1" applyAlignment="1" applyProtection="1">
      <alignment wrapText="1"/>
    </xf>
    <xf numFmtId="0" fontId="7" fillId="0" borderId="40" xfId="0" applyFont="1" applyFill="1" applyBorder="1" applyProtection="1"/>
    <xf numFmtId="0" fontId="7" fillId="0" borderId="41" xfId="0" applyFont="1" applyFill="1" applyBorder="1" applyProtection="1"/>
    <xf numFmtId="0" fontId="7" fillId="0" borderId="42" xfId="0" applyFont="1" applyFill="1" applyBorder="1" applyProtection="1"/>
    <xf numFmtId="7" fontId="6" fillId="0" borderId="0" xfId="2" applyNumberFormat="1" applyFont="1" applyFill="1" applyBorder="1" applyProtection="1"/>
    <xf numFmtId="37" fontId="6" fillId="0" borderId="18" xfId="2" applyFont="1" applyFill="1" applyBorder="1" applyProtection="1"/>
    <xf numFmtId="7" fontId="6" fillId="0" borderId="2" xfId="2" applyNumberFormat="1" applyFont="1" applyFill="1" applyBorder="1" applyProtection="1"/>
    <xf numFmtId="7" fontId="6" fillId="0" borderId="18" xfId="2" applyNumberFormat="1" applyFont="1" applyFill="1" applyBorder="1" applyProtection="1"/>
    <xf numFmtId="7" fontId="6" fillId="0" borderId="23" xfId="2" applyNumberFormat="1" applyFont="1" applyFill="1" applyBorder="1" applyProtection="1"/>
    <xf numFmtId="37" fontId="5" fillId="0" borderId="34" xfId="2" applyFont="1" applyFill="1" applyBorder="1" applyProtection="1"/>
    <xf numFmtId="37" fontId="5" fillId="3" borderId="0" xfId="2" applyFont="1" applyFill="1" applyBorder="1" applyProtection="1"/>
    <xf numFmtId="37" fontId="6" fillId="3" borderId="0" xfId="2" applyFont="1" applyFill="1" applyBorder="1" applyAlignment="1" applyProtection="1">
      <alignment wrapText="1"/>
    </xf>
    <xf numFmtId="37" fontId="6" fillId="3" borderId="0" xfId="2" applyFont="1" applyFill="1" applyBorder="1" applyProtection="1"/>
    <xf numFmtId="37" fontId="5" fillId="0" borderId="0" xfId="2" applyFont="1" applyFill="1" applyBorder="1" applyAlignment="1" applyProtection="1">
      <alignment horizontal="center"/>
    </xf>
    <xf numFmtId="164" fontId="6" fillId="0" borderId="1" xfId="2" applyNumberFormat="1" applyFont="1" applyFill="1" applyBorder="1" applyAlignment="1" applyProtection="1">
      <alignment horizontal="left"/>
    </xf>
    <xf numFmtId="164" fontId="6" fillId="0" borderId="6" xfId="2" applyNumberFormat="1" applyFont="1" applyFill="1" applyBorder="1" applyAlignment="1" applyProtection="1">
      <alignment horizontal="left"/>
    </xf>
    <xf numFmtId="5" fontId="8" fillId="0" borderId="0" xfId="2" applyNumberFormat="1" applyFont="1" applyFill="1" applyBorder="1" applyProtection="1"/>
    <xf numFmtId="10" fontId="8" fillId="0" borderId="0" xfId="2" applyNumberFormat="1" applyFont="1" applyFill="1" applyBorder="1" applyProtection="1"/>
    <xf numFmtId="10" fontId="6" fillId="3" borderId="0" xfId="0" applyNumberFormat="1" applyFont="1" applyFill="1" applyBorder="1" applyProtection="1"/>
    <xf numFmtId="37" fontId="10" fillId="2" borderId="8" xfId="2" applyFont="1" applyFill="1" applyBorder="1" applyAlignment="1" applyProtection="1">
      <alignment wrapText="1"/>
      <protection locked="0"/>
    </xf>
    <xf numFmtId="0" fontId="6" fillId="0" borderId="0" xfId="0" applyFont="1"/>
    <xf numFmtId="170" fontId="6" fillId="0" borderId="0" xfId="0" applyNumberFormat="1" applyFont="1" applyBorder="1"/>
    <xf numFmtId="170" fontId="6" fillId="0" borderId="3" xfId="0" applyNumberFormat="1" applyFont="1" applyBorder="1"/>
    <xf numFmtId="170" fontId="6" fillId="0" borderId="44" xfId="0" applyNumberFormat="1" applyFont="1" applyBorder="1"/>
    <xf numFmtId="170" fontId="6" fillId="0" borderId="45" xfId="0" applyNumberFormat="1" applyFont="1" applyBorder="1"/>
    <xf numFmtId="170" fontId="6" fillId="0" borderId="4" xfId="0" applyNumberFormat="1" applyFont="1" applyBorder="1"/>
    <xf numFmtId="170" fontId="6" fillId="0" borderId="5" xfId="0" applyNumberFormat="1" applyFont="1" applyBorder="1"/>
    <xf numFmtId="0" fontId="6" fillId="0" borderId="1" xfId="0" applyFont="1" applyBorder="1"/>
    <xf numFmtId="0" fontId="6" fillId="0" borderId="43" xfId="0" applyFont="1" applyBorder="1"/>
    <xf numFmtId="0" fontId="6" fillId="0" borderId="6" xfId="0" applyFont="1" applyBorder="1"/>
    <xf numFmtId="0" fontId="6" fillId="0" borderId="46" xfId="0" applyFont="1" applyBorder="1"/>
    <xf numFmtId="170" fontId="6" fillId="0" borderId="47" xfId="0" applyNumberFormat="1" applyFont="1" applyBorder="1"/>
    <xf numFmtId="170" fontId="6" fillId="0" borderId="48" xfId="0" applyNumberFormat="1" applyFont="1" applyBorder="1"/>
    <xf numFmtId="37" fontId="11" fillId="0" borderId="38" xfId="2" applyFont="1" applyFill="1" applyBorder="1" applyAlignment="1" applyProtection="1">
      <alignment horizontal="center"/>
    </xf>
    <xf numFmtId="37" fontId="10" fillId="2" borderId="39" xfId="2" applyFont="1" applyFill="1" applyBorder="1" applyAlignment="1" applyProtection="1">
      <alignment horizontal="center" wrapText="1"/>
      <protection locked="0"/>
    </xf>
    <xf numFmtId="37" fontId="10" fillId="2" borderId="8" xfId="2" applyFont="1" applyFill="1" applyBorder="1" applyAlignment="1" applyProtection="1">
      <alignment horizontal="center" wrapText="1"/>
      <protection locked="0"/>
    </xf>
  </cellXfs>
  <cellStyles count="5">
    <cellStyle name="Normal" xfId="0" builtinId="0"/>
    <cellStyle name="Normal 2" xfId="3"/>
    <cellStyle name="Normal 2 2" xfId="4"/>
    <cellStyle name="Normal_PJM 2004 SOM CONE Combined Cycle Plant 1-12-05 Version 1" xfId="2"/>
    <cellStyle name="Percent" xfId="1" builtinId="5"/>
  </cellStyles>
  <dxfs count="1">
    <dxf>
      <font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CC"/>
      <color rgb="FF076233"/>
      <color rgb="FFFF996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9"/>
  <sheetViews>
    <sheetView showGridLines="0" tabSelected="1" zoomScale="80" zoomScaleNormal="80" zoomScaleSheetLayoutView="80" workbookViewId="0"/>
  </sheetViews>
  <sheetFormatPr defaultColWidth="9.140625" defaultRowHeight="16.149999999999999" customHeight="1" x14ac:dyDescent="0.2"/>
  <cols>
    <col min="1" max="1" width="13.7109375" style="91" customWidth="1" collapsed="1"/>
    <col min="2" max="2" width="61.42578125" style="91" bestFit="1" customWidth="1" collapsed="1"/>
    <col min="3" max="3" width="42.85546875" style="91" customWidth="1" collapsed="1"/>
    <col min="4" max="4" width="27.42578125" style="91" bestFit="1" customWidth="1" collapsed="1"/>
    <col min="5" max="16384" width="9.140625" style="91" collapsed="1"/>
  </cols>
  <sheetData>
    <row r="1" spans="1:5" ht="16.149999999999999" customHeight="1" thickTop="1" thickBot="1" x14ac:dyDescent="0.25">
      <c r="A1" s="111" t="s">
        <v>300</v>
      </c>
      <c r="B1" s="89"/>
      <c r="C1" s="89"/>
      <c r="D1" s="89"/>
      <c r="E1" s="90"/>
    </row>
    <row r="2" spans="1:5" ht="16.149999999999999" customHeight="1" thickBot="1" x14ac:dyDescent="0.3">
      <c r="A2" s="92"/>
      <c r="B2" s="93" t="s">
        <v>222</v>
      </c>
      <c r="C2" s="94"/>
      <c r="D2" s="95"/>
      <c r="E2" s="96"/>
    </row>
    <row r="3" spans="1:5" ht="16.149999999999999" customHeight="1" x14ac:dyDescent="0.2">
      <c r="A3" s="92"/>
      <c r="B3" s="97" t="s">
        <v>223</v>
      </c>
      <c r="C3" s="84">
        <v>12345678</v>
      </c>
      <c r="D3" s="95"/>
      <c r="E3" s="96"/>
    </row>
    <row r="4" spans="1:5" ht="16.149999999999999" customHeight="1" x14ac:dyDescent="0.2">
      <c r="A4" s="92"/>
      <c r="B4" s="98" t="s">
        <v>224</v>
      </c>
      <c r="C4" s="85" t="s">
        <v>262</v>
      </c>
      <c r="D4" s="95"/>
      <c r="E4" s="96"/>
    </row>
    <row r="5" spans="1:5" ht="16.149999999999999" customHeight="1" x14ac:dyDescent="0.2">
      <c r="A5" s="92"/>
      <c r="B5" s="98" t="s">
        <v>225</v>
      </c>
      <c r="C5" s="85" t="s">
        <v>283</v>
      </c>
      <c r="D5" s="95"/>
      <c r="E5" s="96"/>
    </row>
    <row r="6" spans="1:5" ht="16.149999999999999" customHeight="1" x14ac:dyDescent="0.2">
      <c r="A6" s="92"/>
      <c r="B6" s="98" t="s">
        <v>241</v>
      </c>
      <c r="C6" s="85" t="s">
        <v>279</v>
      </c>
      <c r="D6" s="95"/>
      <c r="E6" s="96"/>
    </row>
    <row r="7" spans="1:5" ht="16.149999999999999" customHeight="1" thickBot="1" x14ac:dyDescent="0.25">
      <c r="A7" s="92"/>
      <c r="B7" s="99" t="s">
        <v>269</v>
      </c>
      <c r="C7" s="86" t="s">
        <v>271</v>
      </c>
      <c r="D7" s="95"/>
      <c r="E7" s="96"/>
    </row>
    <row r="8" spans="1:5" ht="16.149999999999999" customHeight="1" thickBot="1" x14ac:dyDescent="0.25">
      <c r="A8" s="92"/>
      <c r="B8" s="95"/>
      <c r="C8" s="95"/>
      <c r="D8" s="95"/>
      <c r="E8" s="96"/>
    </row>
    <row r="9" spans="1:5" ht="16.149999999999999" customHeight="1" thickBot="1" x14ac:dyDescent="0.3">
      <c r="A9" s="92"/>
      <c r="B9" s="93" t="s">
        <v>220</v>
      </c>
      <c r="C9" s="94"/>
      <c r="D9" s="95"/>
      <c r="E9" s="96"/>
    </row>
    <row r="10" spans="1:5" ht="16.149999999999999" customHeight="1" x14ac:dyDescent="0.2">
      <c r="A10" s="92"/>
      <c r="B10" s="100" t="s">
        <v>227</v>
      </c>
      <c r="C10" s="37">
        <v>1</v>
      </c>
      <c r="D10" s="95"/>
      <c r="E10" s="96"/>
    </row>
    <row r="11" spans="1:5" ht="16.149999999999999" customHeight="1" x14ac:dyDescent="0.2">
      <c r="A11" s="92"/>
      <c r="B11" s="101" t="s">
        <v>228</v>
      </c>
      <c r="C11" s="38">
        <v>1</v>
      </c>
      <c r="D11" s="95"/>
      <c r="E11" s="96"/>
    </row>
    <row r="12" spans="1:5" ht="16.149999999999999" customHeight="1" x14ac:dyDescent="0.2">
      <c r="A12" s="92"/>
      <c r="B12" s="101" t="s">
        <v>226</v>
      </c>
      <c r="C12" s="39">
        <f>IF(C7="Offer Cap",IF(ISERROR(1.1*C10^C11),1,1.1*C10^C11),IF(C7="Offer Floor",IF(ISERROR(1*C10^C11),1,1*C10^C11)))</f>
        <v>1.1000000000000001</v>
      </c>
      <c r="D12" s="95"/>
      <c r="E12" s="96"/>
    </row>
    <row r="13" spans="1:5" ht="16.149999999999999" customHeight="1" x14ac:dyDescent="0.2">
      <c r="A13" s="92"/>
      <c r="B13" s="101" t="s">
        <v>130</v>
      </c>
      <c r="C13" s="40">
        <f>C12*(SUM(D18:D25))+D26+D27+D28</f>
        <v>0</v>
      </c>
      <c r="D13" s="95"/>
      <c r="E13" s="96"/>
    </row>
    <row r="14" spans="1:5" ht="16.149999999999999" customHeight="1" thickBot="1" x14ac:dyDescent="0.25">
      <c r="A14" s="92"/>
      <c r="B14" s="101" t="s">
        <v>131</v>
      </c>
      <c r="C14" s="40">
        <f>IF(ISERROR(C13/(1-'Section1&amp;2'!C12)),0,C13/(1-'Section1&amp;2'!C12))</f>
        <v>0</v>
      </c>
      <c r="D14" s="95"/>
      <c r="E14" s="96"/>
    </row>
    <row r="15" spans="1:5" ht="16.149999999999999" customHeight="1" x14ac:dyDescent="0.2">
      <c r="A15" s="92"/>
      <c r="B15" s="139"/>
      <c r="C15" s="141"/>
      <c r="D15" s="103"/>
      <c r="E15" s="96"/>
    </row>
    <row r="16" spans="1:5" ht="16.149999999999999" customHeight="1" thickBot="1" x14ac:dyDescent="0.25">
      <c r="A16" s="92"/>
      <c r="B16" s="95"/>
      <c r="C16" s="95"/>
      <c r="D16" s="95"/>
      <c r="E16" s="96"/>
    </row>
    <row r="17" spans="1:5" ht="16.149999999999999" customHeight="1" thickBot="1" x14ac:dyDescent="0.3">
      <c r="A17" s="92"/>
      <c r="B17" s="93" t="s">
        <v>136</v>
      </c>
      <c r="C17" s="104" t="s">
        <v>138</v>
      </c>
      <c r="D17" s="104" t="s">
        <v>139</v>
      </c>
      <c r="E17" s="96"/>
    </row>
    <row r="18" spans="1:5" ht="16.149999999999999" customHeight="1" x14ac:dyDescent="0.2">
      <c r="A18" s="92"/>
      <c r="B18" s="100" t="s">
        <v>141</v>
      </c>
      <c r="C18" s="41">
        <f>IF(ISERROR('Section4&amp;5'!E3/'Section1&amp;2'!$C$11),0,'Section4&amp;5'!E3/'Section1&amp;2'!$C$11)</f>
        <v>0</v>
      </c>
      <c r="D18" s="42">
        <f>IF(ISERROR(C18/(DATE(LEFT($C$5,4)*1+1,5,31)-DATE(LEFT($C$5,4)*1,6,1)+1)),0,C18/(DATE(LEFT($C$5,4)*1+1,5,31)-DATE(LEFT($C$5,4)*1,6,1)+1))</f>
        <v>0</v>
      </c>
      <c r="E18" s="96"/>
    </row>
    <row r="19" spans="1:5" ht="16.149999999999999" customHeight="1" x14ac:dyDescent="0.2">
      <c r="A19" s="92"/>
      <c r="B19" s="101" t="s">
        <v>143</v>
      </c>
      <c r="C19" s="43">
        <f>IF(ISERROR(SUM('Section4&amp;5'!E7:E13)/'Section1&amp;2'!$C$11),0,SUM('Section4&amp;5'!E7:E13)/'Section1&amp;2'!$C$11)</f>
        <v>0</v>
      </c>
      <c r="D19" s="40">
        <f>IF(ISERROR(C19/(DATE(LEFT($C$5,4)*1+1,5,31)-DATE(LEFT($C$5,4)*1,6,1)+1)),0,C19/(DATE(LEFT($C$5,4)*1+1,5,31)-DATE(LEFT($C$5,4)*1,6,1)+1))</f>
        <v>0</v>
      </c>
      <c r="E19" s="96"/>
    </row>
    <row r="20" spans="1:5" ht="16.149999999999999" customHeight="1" x14ac:dyDescent="0.2">
      <c r="A20" s="92"/>
      <c r="B20" s="101" t="s">
        <v>144</v>
      </c>
      <c r="C20" s="43">
        <f>IF(ISERROR(SUM('Section6&amp;7&amp;8'!E3:E6)/'Section1&amp;2'!$C$11),0,SUM('Section6&amp;7&amp;8'!E3:E6)/'Section1&amp;2'!$C$11)</f>
        <v>0</v>
      </c>
      <c r="D20" s="40">
        <f t="shared" ref="D20:D28" si="0">IF(ISERROR(C20/(DATE(LEFT($C$5,4)*1+1,5,31)-DATE(LEFT($C$5,4)*1,6,1)+1)),0,C20/(DATE(LEFT($C$5,4)*1+1,5,31)-DATE(LEFT($C$5,4)*1,6,1)+1))</f>
        <v>0</v>
      </c>
      <c r="E20" s="96"/>
    </row>
    <row r="21" spans="1:5" ht="16.149999999999999" customHeight="1" x14ac:dyDescent="0.2">
      <c r="A21" s="92"/>
      <c r="B21" s="101" t="s">
        <v>145</v>
      </c>
      <c r="C21" s="43">
        <f>IF(ISERROR(SUM('Section6&amp;7&amp;8'!E10:E15)/'Section1&amp;2'!$C$11),0,SUM('Section6&amp;7&amp;8'!E10:E15)/'Section1&amp;2'!$C$11)</f>
        <v>0</v>
      </c>
      <c r="D21" s="40">
        <f t="shared" si="0"/>
        <v>0</v>
      </c>
      <c r="E21" s="96"/>
    </row>
    <row r="22" spans="1:5" ht="16.149999999999999" customHeight="1" x14ac:dyDescent="0.2">
      <c r="A22" s="92"/>
      <c r="B22" s="101" t="s">
        <v>146</v>
      </c>
      <c r="C22" s="43">
        <f>IF(ISERROR(SUM('Section6&amp;7&amp;8'!E19:E22)/'Section1&amp;2'!$C$11),0,SUM('Section6&amp;7&amp;8'!E19:E22)/'Section1&amp;2'!$C$11)</f>
        <v>0</v>
      </c>
      <c r="D22" s="40">
        <f t="shared" si="0"/>
        <v>0</v>
      </c>
      <c r="E22" s="96"/>
    </row>
    <row r="23" spans="1:5" ht="16.149999999999999" customHeight="1" x14ac:dyDescent="0.2">
      <c r="A23" s="92"/>
      <c r="B23" s="101" t="s">
        <v>148</v>
      </c>
      <c r="C23" s="43">
        <f>IF(ISERROR(SUM(Section9!E3:E5)*Section9!C7/'Section1&amp;2'!$C$11),0,SUM(Section9!E3:E5)*Section9!C7/'Section1&amp;2'!$C$11)</f>
        <v>0</v>
      </c>
      <c r="D23" s="40">
        <f t="shared" si="0"/>
        <v>0</v>
      </c>
      <c r="E23" s="96"/>
    </row>
    <row r="24" spans="1:5" ht="16.149999999999999" customHeight="1" x14ac:dyDescent="0.2">
      <c r="A24" s="92"/>
      <c r="B24" s="101" t="s">
        <v>150</v>
      </c>
      <c r="C24" s="43">
        <f>IF(ISERROR(SUM(Section10!E3:E5)/'Section1&amp;2'!$C$11),0,SUM(Section10!E3:E5)/'Section1&amp;2'!$C$11)</f>
        <v>0</v>
      </c>
      <c r="D24" s="40">
        <f t="shared" si="0"/>
        <v>0</v>
      </c>
      <c r="E24" s="96"/>
    </row>
    <row r="25" spans="1:5" ht="16.149999999999999" customHeight="1" x14ac:dyDescent="0.2">
      <c r="A25" s="92"/>
      <c r="B25" s="101" t="s">
        <v>232</v>
      </c>
      <c r="C25" s="43">
        <f>IF(ISERROR(SUM(Section11!E3:E6)/'Section1&amp;2'!$C$11),0,SUM(Section11!E3:E6)/'Section1&amp;2'!$C$11)</f>
        <v>0</v>
      </c>
      <c r="D25" s="40">
        <f t="shared" si="0"/>
        <v>0</v>
      </c>
      <c r="E25" s="96"/>
    </row>
    <row r="26" spans="1:5" ht="16.149999999999999" customHeight="1" x14ac:dyDescent="0.2">
      <c r="A26" s="92"/>
      <c r="B26" s="101" t="s">
        <v>151</v>
      </c>
      <c r="C26" s="43">
        <f>IF(ISERROR(SUM(Section12!C3:C13)*Section12!C19/'Section1&amp;2'!$C$11),0,SUM(Section12!C3:C13)*Section12!C19/'Section1&amp;2'!$C$11)</f>
        <v>0</v>
      </c>
      <c r="D26" s="40">
        <f>IF(ISERROR(C26/(DATE(LEFT($C$5,4)*1+1,5,31)-DATE(LEFT($C$5,4)*1,6,1)+1)),0,C26/(DATE(LEFT($C$5,4)*1+1,5,31)-DATE(LEFT($C$5,4)*1,6,1)+1))</f>
        <v>0</v>
      </c>
      <c r="E26" s="96"/>
    </row>
    <row r="27" spans="1:5" ht="16.149999999999999" customHeight="1" x14ac:dyDescent="0.2">
      <c r="A27" s="92"/>
      <c r="B27" s="101" t="s">
        <v>266</v>
      </c>
      <c r="C27" s="43">
        <f>IF(ISERROR(Section12!C22/'Section1&amp;2'!$C$11),0,Section12!C22/'Section1&amp;2'!$C$11)</f>
        <v>0</v>
      </c>
      <c r="D27" s="40">
        <f>IF(ISERROR(C27/(DATE(LEFT($C$5,4)*1+1,5,31)-DATE(LEFT($C$5,4)*1,6,1)+1)),0,C27/(DATE(LEFT($C$5,4)*1+1,5,31)-DATE(LEFT($C$5,4)*1,6,1)+1))</f>
        <v>0</v>
      </c>
      <c r="E27" s="96"/>
    </row>
    <row r="28" spans="1:5" ht="16.149999999999999" customHeight="1" thickBot="1" x14ac:dyDescent="0.25">
      <c r="A28" s="92"/>
      <c r="B28" s="101" t="s">
        <v>239</v>
      </c>
      <c r="C28" s="43">
        <f>IF(ISERROR(SUM(Section13!E3:E4)/'Section1&amp;2'!$C$11),0,SUM(Section13!E3:E4)/'Section1&amp;2'!$C$11)</f>
        <v>0</v>
      </c>
      <c r="D28" s="40">
        <f t="shared" si="0"/>
        <v>0</v>
      </c>
      <c r="E28" s="96"/>
    </row>
    <row r="29" spans="1:5" ht="16.149999999999999" customHeight="1" thickBot="1" x14ac:dyDescent="0.25">
      <c r="A29" s="92"/>
      <c r="B29" s="105" t="s">
        <v>152</v>
      </c>
      <c r="C29" s="44">
        <f>SUM(C18:C28)</f>
        <v>0</v>
      </c>
      <c r="D29" s="45">
        <f>IF(ISERROR(C29/(DATE(LEFT($C$5,4)*1+1,5,31)-DATE(LEFT($C$5,4)*1,6,1)+1)),0,C29/(DATE(LEFT($C$5,4)*1+1,5,31)-DATE(LEFT($C$5,4)*1,6,1)+1))</f>
        <v>0</v>
      </c>
      <c r="E29" s="96"/>
    </row>
    <row r="30" spans="1:5" ht="16.149999999999999" customHeight="1" thickBot="1" x14ac:dyDescent="0.25">
      <c r="A30" s="92"/>
      <c r="B30" s="118"/>
      <c r="C30" s="122"/>
      <c r="D30" s="138"/>
      <c r="E30" s="96"/>
    </row>
    <row r="31" spans="1:5" ht="16.149999999999999" customHeight="1" thickBot="1" x14ac:dyDescent="0.3">
      <c r="A31" s="92"/>
      <c r="B31" s="93" t="s">
        <v>297</v>
      </c>
      <c r="C31" s="104" t="s">
        <v>298</v>
      </c>
      <c r="D31" s="104" t="s">
        <v>299</v>
      </c>
      <c r="E31" s="96"/>
    </row>
    <row r="32" spans="1:5" ht="16.149999999999999" customHeight="1" thickBot="1" x14ac:dyDescent="0.25">
      <c r="A32" s="92"/>
      <c r="B32" s="105" t="s">
        <v>293</v>
      </c>
      <c r="C32" s="44">
        <f>IF(ISERROR(SUM('Section1&amp;2'!C18:C20,'Section1&amp;2'!C22)-'Section1&amp;2'!C21),0,SUM('Section1&amp;2'!C18:C20,'Section1&amp;2'!C22)-'Section1&amp;2'!C21)</f>
        <v>0</v>
      </c>
      <c r="D32" s="45">
        <f>IF(ISERROR(C32/(DATE(LEFT($C$5,4)*1+1,5,31)-DATE(LEFT($C$5,4)*1,6,1)+1)),0,C32/(DATE(LEFT($C$5,4)*1+1,5,31)-DATE(LEFT($C$5,4)*1,6,1)+1))</f>
        <v>0</v>
      </c>
      <c r="E32" s="96"/>
    </row>
    <row r="33" spans="1:5" ht="16.149999999999999" customHeight="1" thickBot="1" x14ac:dyDescent="0.25">
      <c r="A33" s="92"/>
      <c r="B33" s="118"/>
      <c r="C33" s="122"/>
      <c r="D33" s="138"/>
      <c r="E33" s="96"/>
    </row>
    <row r="34" spans="1:5" ht="16.149999999999999" customHeight="1" thickBot="1" x14ac:dyDescent="0.3">
      <c r="A34" s="92"/>
      <c r="B34" s="93" t="s">
        <v>295</v>
      </c>
      <c r="C34" s="104" t="s">
        <v>294</v>
      </c>
      <c r="D34" s="138"/>
      <c r="E34" s="96"/>
    </row>
    <row r="35" spans="1:5" ht="16.149999999999999" customHeight="1" x14ac:dyDescent="0.2">
      <c r="A35" s="92"/>
      <c r="B35" s="101" t="s">
        <v>292</v>
      </c>
      <c r="C35" s="140">
        <f>IF(ROUND(ROUND(C13,2)-D32,2)&gt;0,ROUND(ROUND(C13,2)-D32,2),0)</f>
        <v>0</v>
      </c>
      <c r="D35" s="138"/>
      <c r="E35" s="96"/>
    </row>
    <row r="36" spans="1:5" ht="16.149999999999999" customHeight="1" thickBot="1" x14ac:dyDescent="0.25">
      <c r="A36" s="92"/>
      <c r="B36" s="102" t="s">
        <v>296</v>
      </c>
      <c r="C36" s="142" t="str">
        <f>IF(ISBLANK('Section1&amp;2'!C16),"",'Section1&amp;2'!C16)</f>
        <v/>
      </c>
      <c r="D36" s="138"/>
      <c r="E36" s="96"/>
    </row>
    <row r="37" spans="1:5" ht="16.149999999999999" customHeight="1" thickBot="1" x14ac:dyDescent="0.3">
      <c r="A37" s="106" t="s">
        <v>301</v>
      </c>
      <c r="B37" s="107"/>
      <c r="C37" s="107"/>
      <c r="D37" s="107"/>
      <c r="E37" s="108"/>
    </row>
    <row r="38" spans="1:5" ht="16.149999999999999" customHeight="1" thickTop="1" x14ac:dyDescent="0.2"/>
    <row r="39" spans="1:5" ht="16.149999999999999" customHeight="1" x14ac:dyDescent="0.2">
      <c r="C39" s="109"/>
    </row>
  </sheetData>
  <sheetProtection password="F6DB" sheet="1" objects="1" scenarios="1"/>
  <dataValidations count="3">
    <dataValidation type="whole" operator="greaterThanOrEqual" allowBlank="1" showInputMessage="1" showErrorMessage="1" errorTitle="Number of Years" error="Number of Years between Actual Data and Delivery Year must be a positive integer or zero." sqref="C11">
      <formula1>0</formula1>
    </dataValidation>
    <dataValidation type="custom" allowBlank="1" showInputMessage="1" showErrorMessage="1" errorTitle="Delivery Year" error="Delivery Year must be in the format of 20YY/(20YY+1)." sqref="C5">
      <formula1>AND(ISNUMBER(LEFT(C5,4)*1),ISNUMBER(RIGHT(C5,4)*1),RIGHT(C5,4)*1-LEFT(C5,4)*1=1,FIND("/",C5)=5)</formula1>
    </dataValidation>
    <dataValidation type="custom" allowBlank="1" showInputMessage="1" showErrorMessage="1" errorTitle="Escalation Factor" error="Escalation Factor must be a positive number with a maximum of five decimal places." sqref="C10">
      <formula1>AND(C10=INT(C10*100000)/100000,C10&gt;=0)</formula1>
    </dataValidation>
  </dataValidations>
  <pageMargins left="0.7" right="0.7" top="0.75" bottom="0.75" header="0.3" footer="0.3"/>
  <pageSetup scale="41" orientation="landscape" r:id="rId1"/>
  <headerFooter>
    <oddHeader>&amp;C&amp;F</oddHead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DropDown!$D$47:$D$48</xm:f>
          </x14:formula1>
          <xm:sqref>C7</xm:sqref>
        </x14:dataValidation>
        <x14:dataValidation type="list" allowBlank="1" showInputMessage="1" showErrorMessage="1">
          <x14:formula1>
            <xm:f>DropDown!F31:F36</xm:f>
          </x14:formula1>
          <xm:sqref>C6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6"/>
  <sheetViews>
    <sheetView showGridLines="0" zoomScale="80" zoomScaleNormal="80" zoomScaleSheetLayoutView="80" workbookViewId="0"/>
  </sheetViews>
  <sheetFormatPr defaultColWidth="9.140625" defaultRowHeight="16.149999999999999" customHeight="1" x14ac:dyDescent="0.2"/>
  <cols>
    <col min="1" max="1" width="13.7109375" style="91" customWidth="1" collapsed="1"/>
    <col min="2" max="2" width="73.28515625" style="91" bestFit="1" customWidth="1" collapsed="1"/>
    <col min="3" max="3" width="14.28515625" style="91" bestFit="1" customWidth="1" collapsed="1"/>
    <col min="4" max="4" width="15.42578125" style="91" bestFit="1" customWidth="1" collapsed="1"/>
    <col min="5" max="5" width="31" style="91" customWidth="1" collapsed="1"/>
    <col min="6" max="6" width="9.140625" style="91" collapsed="1"/>
    <col min="7" max="9" width="9.140625" style="91" customWidth="1" collapsed="1"/>
    <col min="10" max="16384" width="9.140625" style="91" collapsed="1"/>
  </cols>
  <sheetData>
    <row r="1" spans="1:6" ht="16.149999999999999" customHeight="1" thickTop="1" thickBot="1" x14ac:dyDescent="0.25">
      <c r="A1" s="111" t="s">
        <v>300</v>
      </c>
      <c r="B1" s="89"/>
      <c r="C1" s="89"/>
      <c r="D1" s="89"/>
      <c r="E1" s="89"/>
      <c r="F1" s="90"/>
    </row>
    <row r="2" spans="1:6" ht="16.149999999999999" customHeight="1" thickBot="1" x14ac:dyDescent="0.3">
      <c r="A2" s="92"/>
      <c r="B2" s="93" t="s">
        <v>238</v>
      </c>
      <c r="C2" s="123" t="s">
        <v>155</v>
      </c>
      <c r="D2" s="123" t="s">
        <v>137</v>
      </c>
      <c r="E2" s="104" t="s">
        <v>221</v>
      </c>
      <c r="F2" s="96"/>
    </row>
    <row r="3" spans="1:6" ht="16.149999999999999" customHeight="1" x14ac:dyDescent="0.2">
      <c r="A3" s="92"/>
      <c r="B3" s="124" t="s">
        <v>259</v>
      </c>
      <c r="C3" s="75"/>
      <c r="D3" s="34"/>
      <c r="E3" s="41">
        <f>C3*D3</f>
        <v>0</v>
      </c>
      <c r="F3" s="96"/>
    </row>
    <row r="4" spans="1:6" ht="16.149999999999999" customHeight="1" thickBot="1" x14ac:dyDescent="0.25">
      <c r="A4" s="92"/>
      <c r="B4" s="120" t="s">
        <v>250</v>
      </c>
      <c r="C4" s="71"/>
      <c r="D4" s="30"/>
      <c r="E4" s="72">
        <f t="shared" ref="E4" si="0">C4*D4</f>
        <v>0</v>
      </c>
      <c r="F4" s="96"/>
    </row>
    <row r="5" spans="1:6" ht="16.149999999999999" customHeight="1" thickBot="1" x14ac:dyDescent="0.3">
      <c r="A5" s="106" t="s">
        <v>301</v>
      </c>
      <c r="B5" s="107"/>
      <c r="C5" s="107"/>
      <c r="D5" s="107"/>
      <c r="E5" s="107"/>
      <c r="F5" s="108"/>
    </row>
    <row r="6" spans="1:6" ht="16.149999999999999" customHeight="1" thickTop="1" x14ac:dyDescent="0.2"/>
  </sheetData>
  <sheetProtection password="F6DB" sheet="1" objects="1" scenarios="1"/>
  <dataValidations count="2">
    <dataValidation type="custom" allowBlank="1" showInputMessage="1" showErrorMessage="1" errorTitle="% Avoidable" error="% Avoidable must be a number &gt;=0 and &lt;=1 with a maximum of 10 decimal places." sqref="D3:D4">
      <formula1>AND(D3=INT(D3*1000000000000)/1000000000000,D3&gt;=0,D3&lt;=1)</formula1>
    </dataValidation>
    <dataValidation type="custom" allowBlank="1" showInputMessage="1" showErrorMessage="1" errorTitle="Base" error="Base value must be a positive number or zero with a maximum of two decimal places." sqref="C3:C4">
      <formula1>AND(C3=INT(C3*100)/100,C3&gt;=0,INT(C3)&lt;=9999999999999)</formula1>
    </dataValidation>
  </dataValidations>
  <pageMargins left="0.7" right="0.7" top="0.75" bottom="0.75" header="0.3" footer="0.3"/>
  <pageSetup scale="41" orientation="landscape" r:id="rId1"/>
  <headerFooter>
    <oddHeader>&amp;C&amp;F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M54"/>
  <sheetViews>
    <sheetView showGridLines="0" view="pageBreakPreview" topLeftCell="A19" zoomScale="90" zoomScaleNormal="85" zoomScaleSheetLayoutView="90" workbookViewId="0">
      <selection activeCell="A56" sqref="A56:XFD79"/>
    </sheetView>
  </sheetViews>
  <sheetFormatPr defaultColWidth="6.85546875" defaultRowHeight="15" x14ac:dyDescent="0.2"/>
  <cols>
    <col min="1" max="1" width="11.42578125" style="1" bestFit="1" customWidth="1" collapsed="1"/>
    <col min="2" max="2" width="63.28515625" style="1" bestFit="1" customWidth="1" collapsed="1"/>
    <col min="3" max="3" width="20.28515625" style="1" bestFit="1" customWidth="1" collapsed="1"/>
    <col min="4" max="4" width="43.5703125" style="1" bestFit="1" customWidth="1" collapsed="1"/>
    <col min="5" max="5" width="25.7109375" style="1" bestFit="1" customWidth="1" collapsed="1"/>
    <col min="6" max="6" width="36" style="1" bestFit="1" customWidth="1" collapsed="1"/>
    <col min="7" max="7" width="18.85546875" style="1" bestFit="1" customWidth="1" collapsed="1"/>
    <col min="8" max="9" width="14.28515625" style="1" bestFit="1" customWidth="1" collapsed="1"/>
    <col min="10" max="12" width="15.140625" style="1" bestFit="1" customWidth="1" collapsed="1"/>
    <col min="13" max="13" width="16.140625" style="1" bestFit="1" customWidth="1" collapsed="1"/>
    <col min="14" max="16384" width="6.85546875" style="1" collapsed="1"/>
  </cols>
  <sheetData>
    <row r="2" spans="2:13" ht="15.75" thickBot="1" x14ac:dyDescent="0.25"/>
    <row r="3" spans="2:13" ht="16.5" thickBot="1" x14ac:dyDescent="0.3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ht="15.75" x14ac:dyDescent="0.25">
      <c r="B4" s="2" t="s">
        <v>9</v>
      </c>
      <c r="C4" s="3" t="s">
        <v>4</v>
      </c>
      <c r="D4" s="3" t="s">
        <v>10</v>
      </c>
      <c r="E4" s="4" t="s">
        <v>11</v>
      </c>
      <c r="F4" s="4" t="s">
        <v>12</v>
      </c>
      <c r="G4" s="4" t="s">
        <v>13</v>
      </c>
      <c r="H4" s="4" t="s">
        <v>6</v>
      </c>
      <c r="I4" s="4" t="s">
        <v>14</v>
      </c>
      <c r="J4" s="4" t="s">
        <v>15</v>
      </c>
      <c r="K4" s="4" t="s">
        <v>16</v>
      </c>
      <c r="L4" s="4"/>
      <c r="M4" s="5"/>
    </row>
    <row r="5" spans="2:13" ht="15.75" x14ac:dyDescent="0.25">
      <c r="B5" s="6" t="s">
        <v>23</v>
      </c>
      <c r="C5" s="7" t="s">
        <v>4</v>
      </c>
      <c r="D5" s="7" t="s">
        <v>11</v>
      </c>
      <c r="E5" s="8" t="s">
        <v>12</v>
      </c>
      <c r="F5" s="8" t="s">
        <v>247</v>
      </c>
      <c r="G5" s="8" t="s">
        <v>20</v>
      </c>
      <c r="H5" s="8"/>
      <c r="I5" s="8"/>
      <c r="K5" s="8"/>
      <c r="L5" s="8"/>
      <c r="M5" s="9"/>
    </row>
    <row r="6" spans="2:13" ht="15.75" x14ac:dyDescent="0.25">
      <c r="B6" s="6" t="s">
        <v>29</v>
      </c>
      <c r="C6" s="7" t="s">
        <v>4</v>
      </c>
      <c r="D6" s="7" t="s">
        <v>11</v>
      </c>
      <c r="E6" s="8" t="s">
        <v>12</v>
      </c>
      <c r="F6" s="8" t="s">
        <v>13</v>
      </c>
      <c r="G6" s="8" t="s">
        <v>20</v>
      </c>
      <c r="H6" s="8"/>
      <c r="I6" s="8"/>
      <c r="J6" s="8"/>
      <c r="K6" s="8"/>
      <c r="L6" s="8"/>
      <c r="M6" s="9"/>
    </row>
    <row r="7" spans="2:13" ht="15.75" x14ac:dyDescent="0.25">
      <c r="B7" s="6" t="s">
        <v>36</v>
      </c>
      <c r="C7" s="8" t="s">
        <v>25</v>
      </c>
      <c r="D7" s="8" t="s">
        <v>18</v>
      </c>
      <c r="E7" s="8" t="s">
        <v>37</v>
      </c>
      <c r="F7" s="8"/>
      <c r="G7" s="10"/>
      <c r="H7" s="10"/>
      <c r="I7" s="10"/>
      <c r="J7" s="10"/>
      <c r="K7" s="10"/>
      <c r="L7" s="10"/>
      <c r="M7" s="9"/>
    </row>
    <row r="8" spans="2:13" ht="15.75" x14ac:dyDescent="0.25">
      <c r="B8" s="6" t="s">
        <v>41</v>
      </c>
      <c r="C8" s="8" t="s">
        <v>31</v>
      </c>
      <c r="D8" s="8" t="s">
        <v>248</v>
      </c>
      <c r="E8" s="8" t="s">
        <v>42</v>
      </c>
      <c r="F8" s="8" t="s">
        <v>43</v>
      </c>
      <c r="G8" s="8" t="s">
        <v>44</v>
      </c>
      <c r="H8" s="8" t="s">
        <v>249</v>
      </c>
      <c r="I8" s="8" t="s">
        <v>52</v>
      </c>
      <c r="J8" s="8" t="s">
        <v>45</v>
      </c>
      <c r="K8" s="8" t="s">
        <v>46</v>
      </c>
      <c r="L8" s="8" t="s">
        <v>47</v>
      </c>
      <c r="M8" s="11" t="s">
        <v>37</v>
      </c>
    </row>
    <row r="9" spans="2:13" ht="15.75" x14ac:dyDescent="0.25">
      <c r="B9" s="6" t="s">
        <v>51</v>
      </c>
      <c r="C9" s="8" t="s">
        <v>31</v>
      </c>
      <c r="D9" s="8" t="s">
        <v>8</v>
      </c>
      <c r="E9" s="8" t="s">
        <v>42</v>
      </c>
      <c r="F9" s="8" t="s">
        <v>43</v>
      </c>
      <c r="G9" s="8" t="s">
        <v>52</v>
      </c>
      <c r="H9" s="8" t="s">
        <v>53</v>
      </c>
      <c r="I9" s="8" t="s">
        <v>35</v>
      </c>
      <c r="J9" s="8" t="s">
        <v>47</v>
      </c>
      <c r="K9" s="8" t="s">
        <v>37</v>
      </c>
      <c r="L9" s="8"/>
      <c r="M9" s="11"/>
    </row>
    <row r="10" spans="2:13" ht="15.75" x14ac:dyDescent="0.25">
      <c r="B10" s="6" t="s">
        <v>56</v>
      </c>
      <c r="C10" s="8" t="s">
        <v>57</v>
      </c>
      <c r="D10" s="8" t="s">
        <v>58</v>
      </c>
      <c r="E10" s="8" t="s">
        <v>59</v>
      </c>
      <c r="F10" s="8" t="s">
        <v>47</v>
      </c>
      <c r="G10" s="8" t="s">
        <v>20</v>
      </c>
      <c r="H10" s="8" t="s">
        <v>37</v>
      </c>
      <c r="I10" s="8"/>
      <c r="J10" s="8"/>
      <c r="K10" s="8"/>
      <c r="L10" s="8"/>
      <c r="M10" s="9"/>
    </row>
    <row r="11" spans="2:13" ht="15.75" x14ac:dyDescent="0.25">
      <c r="B11" s="6" t="s">
        <v>62</v>
      </c>
      <c r="C11" s="8" t="s">
        <v>63</v>
      </c>
      <c r="D11" s="8" t="s">
        <v>64</v>
      </c>
      <c r="E11" s="8" t="s">
        <v>65</v>
      </c>
      <c r="F11" s="8" t="s">
        <v>66</v>
      </c>
      <c r="G11" s="8" t="s">
        <v>47</v>
      </c>
      <c r="H11" s="8" t="s">
        <v>20</v>
      </c>
      <c r="I11" s="8" t="s">
        <v>37</v>
      </c>
      <c r="J11" s="8"/>
      <c r="K11" s="8"/>
      <c r="L11" s="8"/>
      <c r="M11" s="9"/>
    </row>
    <row r="12" spans="2:13" ht="15.75" x14ac:dyDescent="0.25">
      <c r="B12" s="6" t="s">
        <v>71</v>
      </c>
      <c r="C12" s="8" t="s">
        <v>72</v>
      </c>
      <c r="D12" s="8" t="s">
        <v>73</v>
      </c>
      <c r="E12" s="8" t="s">
        <v>74</v>
      </c>
      <c r="F12" s="8" t="s">
        <v>75</v>
      </c>
      <c r="G12" s="8" t="s">
        <v>47</v>
      </c>
      <c r="H12" s="8" t="s">
        <v>20</v>
      </c>
      <c r="I12" s="8" t="s">
        <v>37</v>
      </c>
      <c r="J12" s="8"/>
      <c r="K12" s="8"/>
      <c r="L12" s="8"/>
      <c r="M12" s="9"/>
    </row>
    <row r="13" spans="2:13" ht="15.75" x14ac:dyDescent="0.25">
      <c r="B13" s="6" t="s">
        <v>78</v>
      </c>
      <c r="C13" s="8" t="s">
        <v>79</v>
      </c>
      <c r="D13" s="8" t="s">
        <v>80</v>
      </c>
      <c r="E13" s="8" t="s">
        <v>81</v>
      </c>
      <c r="F13" s="8" t="s">
        <v>82</v>
      </c>
      <c r="G13" s="8" t="s">
        <v>83</v>
      </c>
      <c r="H13" s="8" t="s">
        <v>84</v>
      </c>
      <c r="I13" s="8" t="s">
        <v>20</v>
      </c>
      <c r="J13" s="8" t="s">
        <v>37</v>
      </c>
      <c r="K13" s="8"/>
      <c r="L13" s="8"/>
      <c r="M13" s="9"/>
    </row>
    <row r="14" spans="2:13" ht="15.75" x14ac:dyDescent="0.25">
      <c r="B14" s="6" t="s">
        <v>26</v>
      </c>
      <c r="C14" s="8" t="s">
        <v>27</v>
      </c>
      <c r="D14" s="8" t="s">
        <v>88</v>
      </c>
      <c r="E14" s="8" t="s">
        <v>89</v>
      </c>
      <c r="F14" s="8" t="s">
        <v>90</v>
      </c>
      <c r="G14" s="8" t="s">
        <v>248</v>
      </c>
      <c r="H14" s="8" t="s">
        <v>47</v>
      </c>
      <c r="I14" s="8" t="s">
        <v>37</v>
      </c>
      <c r="J14" s="8"/>
      <c r="K14" s="10"/>
      <c r="L14" s="10"/>
      <c r="M14" s="9"/>
    </row>
    <row r="15" spans="2:13" ht="15.75" x14ac:dyDescent="0.25">
      <c r="B15" s="12" t="s">
        <v>32</v>
      </c>
      <c r="C15" s="8" t="s">
        <v>33</v>
      </c>
      <c r="D15" s="8" t="s">
        <v>94</v>
      </c>
      <c r="E15" s="8" t="s">
        <v>95</v>
      </c>
      <c r="F15" s="8" t="s">
        <v>47</v>
      </c>
      <c r="G15" s="8" t="s">
        <v>20</v>
      </c>
      <c r="H15" s="8" t="s">
        <v>37</v>
      </c>
      <c r="I15" s="8"/>
      <c r="J15" s="10"/>
      <c r="K15" s="10"/>
      <c r="L15" s="10"/>
      <c r="M15" s="9"/>
    </row>
    <row r="16" spans="2:13" ht="15.75" x14ac:dyDescent="0.25">
      <c r="B16" s="12" t="s">
        <v>100</v>
      </c>
      <c r="C16" s="8" t="s">
        <v>98</v>
      </c>
      <c r="D16" s="8" t="s">
        <v>101</v>
      </c>
      <c r="E16" s="8" t="s">
        <v>102</v>
      </c>
      <c r="F16" s="8" t="s">
        <v>66</v>
      </c>
      <c r="G16" s="8" t="s">
        <v>63</v>
      </c>
      <c r="H16" s="8" t="s">
        <v>47</v>
      </c>
      <c r="I16" s="8" t="s">
        <v>20</v>
      </c>
      <c r="J16" s="8" t="s">
        <v>37</v>
      </c>
      <c r="K16" s="8"/>
      <c r="L16" s="8"/>
      <c r="M16" s="9"/>
    </row>
    <row r="17" spans="2:13" ht="15.75" x14ac:dyDescent="0.25">
      <c r="B17" s="12" t="s">
        <v>105</v>
      </c>
      <c r="C17" s="8" t="s">
        <v>106</v>
      </c>
      <c r="D17" s="8" t="s">
        <v>107</v>
      </c>
      <c r="E17" s="8" t="s">
        <v>108</v>
      </c>
      <c r="F17" s="8" t="s">
        <v>109</v>
      </c>
      <c r="G17" s="8" t="s">
        <v>47</v>
      </c>
      <c r="H17" s="8" t="s">
        <v>20</v>
      </c>
      <c r="I17" s="8" t="s">
        <v>37</v>
      </c>
      <c r="J17" s="8"/>
      <c r="K17" s="10"/>
      <c r="L17" s="10"/>
      <c r="M17" s="9"/>
    </row>
    <row r="18" spans="2:13" ht="16.5" thickBot="1" x14ac:dyDescent="0.3">
      <c r="B18" s="13" t="s">
        <v>112</v>
      </c>
      <c r="C18" s="14" t="s">
        <v>107</v>
      </c>
      <c r="D18" s="14" t="s">
        <v>113</v>
      </c>
      <c r="E18" s="14" t="s">
        <v>47</v>
      </c>
      <c r="F18" s="14" t="s">
        <v>20</v>
      </c>
      <c r="G18" s="14" t="s">
        <v>37</v>
      </c>
      <c r="H18" s="14"/>
      <c r="I18" s="15"/>
      <c r="J18" s="15"/>
      <c r="K18" s="15"/>
      <c r="L18" s="15"/>
      <c r="M18" s="16"/>
    </row>
    <row r="19" spans="2:13" ht="15.75" thickBot="1" x14ac:dyDescent="0.25"/>
    <row r="20" spans="2:13" ht="16.5" thickBot="1" x14ac:dyDescent="0.3">
      <c r="B20" s="36" t="s">
        <v>85</v>
      </c>
      <c r="D20" s="36" t="s">
        <v>120</v>
      </c>
    </row>
    <row r="21" spans="2:13" x14ac:dyDescent="0.2">
      <c r="B21" s="17" t="s">
        <v>213</v>
      </c>
      <c r="D21" s="18" t="s">
        <v>213</v>
      </c>
    </row>
    <row r="22" spans="2:13" x14ac:dyDescent="0.2">
      <c r="B22" s="19" t="s">
        <v>86</v>
      </c>
      <c r="D22" s="18" t="s">
        <v>25</v>
      </c>
    </row>
    <row r="23" spans="2:13" ht="12.75" customHeight="1" thickBot="1" x14ac:dyDescent="0.25">
      <c r="B23" s="20" t="s">
        <v>122</v>
      </c>
      <c r="D23" s="21" t="s">
        <v>18</v>
      </c>
    </row>
    <row r="24" spans="2:13" ht="12.75" customHeight="1" thickBot="1" x14ac:dyDescent="0.25">
      <c r="B24" s="20" t="s">
        <v>126</v>
      </c>
    </row>
    <row r="25" spans="2:13" ht="12.75" customHeight="1" thickBot="1" x14ac:dyDescent="0.3">
      <c r="B25" s="20" t="s">
        <v>128</v>
      </c>
      <c r="D25" s="36" t="s">
        <v>132</v>
      </c>
    </row>
    <row r="26" spans="2:13" ht="12.75" customHeight="1" thickBot="1" x14ac:dyDescent="0.3">
      <c r="B26" s="22" t="s">
        <v>129</v>
      </c>
      <c r="D26" s="134" t="s">
        <v>133</v>
      </c>
    </row>
    <row r="27" spans="2:13" ht="12.75" customHeight="1" x14ac:dyDescent="0.25">
      <c r="D27" s="135" t="s">
        <v>213</v>
      </c>
    </row>
    <row r="28" spans="2:13" ht="12.75" customHeight="1" x14ac:dyDescent="0.25">
      <c r="B28" s="23"/>
      <c r="C28" s="23"/>
      <c r="D28" s="136" t="s">
        <v>288</v>
      </c>
    </row>
    <row r="29" spans="2:13" ht="12.75" customHeight="1" thickBot="1" x14ac:dyDescent="0.3">
      <c r="B29" s="23"/>
      <c r="C29" s="23"/>
      <c r="D29" s="136" t="s">
        <v>6</v>
      </c>
    </row>
    <row r="30" spans="2:13" ht="15.75" customHeight="1" thickBot="1" x14ac:dyDescent="0.3">
      <c r="B30" s="36" t="s">
        <v>132</v>
      </c>
      <c r="D30" s="136" t="s">
        <v>229</v>
      </c>
      <c r="F30" s="36" t="s">
        <v>246</v>
      </c>
    </row>
    <row r="31" spans="2:13" ht="15.75" customHeight="1" thickBot="1" x14ac:dyDescent="0.3">
      <c r="B31" s="36" t="s">
        <v>133</v>
      </c>
      <c r="D31" s="136" t="s">
        <v>284</v>
      </c>
      <c r="F31" s="24" t="s">
        <v>213</v>
      </c>
    </row>
    <row r="32" spans="2:13" ht="15.75" x14ac:dyDescent="0.25">
      <c r="B32" s="24" t="s">
        <v>213</v>
      </c>
      <c r="D32" s="136" t="s">
        <v>134</v>
      </c>
      <c r="F32" s="24" t="s">
        <v>279</v>
      </c>
    </row>
    <row r="33" spans="2:6" ht="15.75" x14ac:dyDescent="0.25">
      <c r="B33" s="24" t="s">
        <v>251</v>
      </c>
      <c r="D33" s="136" t="s">
        <v>289</v>
      </c>
      <c r="F33" s="24" t="s">
        <v>280</v>
      </c>
    </row>
    <row r="34" spans="2:6" ht="12.75" customHeight="1" x14ac:dyDescent="0.25">
      <c r="B34" s="24" t="s">
        <v>252</v>
      </c>
      <c r="D34" s="136" t="s">
        <v>230</v>
      </c>
      <c r="F34" s="24" t="s">
        <v>281</v>
      </c>
    </row>
    <row r="35" spans="2:6" ht="12.75" customHeight="1" x14ac:dyDescent="0.25">
      <c r="B35" s="24" t="s">
        <v>149</v>
      </c>
      <c r="D35" s="136" t="s">
        <v>290</v>
      </c>
      <c r="F35" s="24" t="s">
        <v>282</v>
      </c>
    </row>
    <row r="36" spans="2:6" ht="16.5" thickBot="1" x14ac:dyDescent="0.3">
      <c r="B36" s="24" t="s">
        <v>147</v>
      </c>
      <c r="D36" s="136" t="s">
        <v>291</v>
      </c>
      <c r="F36" s="26" t="s">
        <v>47</v>
      </c>
    </row>
    <row r="37" spans="2:6" ht="12.75" customHeight="1" x14ac:dyDescent="0.25">
      <c r="B37" s="24" t="s">
        <v>135</v>
      </c>
      <c r="D37" s="136" t="s">
        <v>231</v>
      </c>
    </row>
    <row r="38" spans="2:6" ht="12.75" customHeight="1" x14ac:dyDescent="0.25">
      <c r="B38" s="24" t="s">
        <v>2</v>
      </c>
      <c r="D38" s="136" t="s">
        <v>47</v>
      </c>
    </row>
    <row r="39" spans="2:6" ht="12.75" customHeight="1" x14ac:dyDescent="0.25">
      <c r="B39" s="24" t="s">
        <v>140</v>
      </c>
      <c r="D39" s="136" t="s">
        <v>161</v>
      </c>
    </row>
    <row r="40" spans="2:6" ht="12.75" customHeight="1" x14ac:dyDescent="0.25">
      <c r="B40" s="24" t="s">
        <v>253</v>
      </c>
      <c r="D40" s="136" t="s">
        <v>285</v>
      </c>
    </row>
    <row r="41" spans="2:6" ht="12.75" customHeight="1" x14ac:dyDescent="0.25">
      <c r="B41" s="24" t="s">
        <v>254</v>
      </c>
      <c r="D41" s="136" t="s">
        <v>287</v>
      </c>
    </row>
    <row r="42" spans="2:6" ht="12.75" customHeight="1" x14ac:dyDescent="0.25">
      <c r="B42" s="24" t="s">
        <v>142</v>
      </c>
      <c r="D42" s="136" t="s">
        <v>286</v>
      </c>
    </row>
    <row r="43" spans="2:6" ht="12.75" customHeight="1" x14ac:dyDescent="0.25">
      <c r="B43" s="24" t="s">
        <v>134</v>
      </c>
      <c r="D43" s="137"/>
    </row>
    <row r="44" spans="2:6" ht="12.75" customHeight="1" x14ac:dyDescent="0.25">
      <c r="B44" s="25" t="s">
        <v>230</v>
      </c>
      <c r="D44" s="133"/>
    </row>
    <row r="45" spans="2:6" ht="12.75" customHeight="1" thickBot="1" x14ac:dyDescent="0.3">
      <c r="B45" s="24" t="s">
        <v>255</v>
      </c>
    </row>
    <row r="46" spans="2:6" ht="12.75" customHeight="1" thickBot="1" x14ac:dyDescent="0.3">
      <c r="B46" s="24" t="s">
        <v>231</v>
      </c>
      <c r="D46" s="36" t="s">
        <v>270</v>
      </c>
    </row>
    <row r="47" spans="2:6" ht="12.75" customHeight="1" x14ac:dyDescent="0.25">
      <c r="B47" s="24" t="s">
        <v>161</v>
      </c>
      <c r="D47" s="18" t="s">
        <v>271</v>
      </c>
    </row>
    <row r="48" spans="2:6" ht="12.75" customHeight="1" thickBot="1" x14ac:dyDescent="0.3">
      <c r="B48" s="24" t="s">
        <v>45</v>
      </c>
      <c r="D48" s="21" t="s">
        <v>272</v>
      </c>
    </row>
    <row r="49" spans="2:2" ht="12.75" customHeight="1" x14ac:dyDescent="0.25">
      <c r="B49" s="24" t="s">
        <v>153</v>
      </c>
    </row>
    <row r="50" spans="2:2" ht="12.75" customHeight="1" x14ac:dyDescent="0.25">
      <c r="B50" s="24" t="s">
        <v>154</v>
      </c>
    </row>
    <row r="51" spans="2:2" ht="12.75" customHeight="1" x14ac:dyDescent="0.25">
      <c r="B51" s="24" t="s">
        <v>256</v>
      </c>
    </row>
    <row r="52" spans="2:2" ht="12.75" customHeight="1" x14ac:dyDescent="0.25">
      <c r="B52" s="24" t="s">
        <v>257</v>
      </c>
    </row>
    <row r="53" spans="2:2" ht="12.75" customHeight="1" thickBot="1" x14ac:dyDescent="0.3">
      <c r="B53" s="26" t="s">
        <v>258</v>
      </c>
    </row>
    <row r="54" spans="2:2" ht="12.75" customHeight="1" x14ac:dyDescent="0.2"/>
  </sheetData>
  <pageMargins left="0.7" right="0.7" top="0.75" bottom="0.75" header="0.3" footer="0.3"/>
  <pageSetup scale="37" orientation="landscape" r:id="rId1"/>
  <headerFooter>
    <oddHeader>&amp;C&amp;F</oddHeader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J34"/>
  <sheetViews>
    <sheetView showGridLines="0" zoomScale="80" zoomScaleNormal="80" workbookViewId="0"/>
  </sheetViews>
  <sheetFormatPr defaultColWidth="9.140625" defaultRowHeight="15" x14ac:dyDescent="0.2"/>
  <cols>
    <col min="1" max="1" width="9.140625" style="154" customWidth="1"/>
    <col min="2" max="2" width="44" style="154" bestFit="1" customWidth="1"/>
    <col min="3" max="3" width="17.7109375" style="154" customWidth="1"/>
    <col min="4" max="4" width="16.7109375" style="154" bestFit="1" customWidth="1"/>
    <col min="5" max="9" width="11.7109375" style="154" bestFit="1" customWidth="1"/>
    <col min="10" max="10" width="9.140625" style="154" customWidth="1"/>
    <col min="11" max="16384" width="9.140625" style="154"/>
  </cols>
  <sheetData>
    <row r="1" spans="2:10" ht="15.75" thickBot="1" x14ac:dyDescent="0.25"/>
    <row r="2" spans="2:10" ht="16.5" thickBot="1" x14ac:dyDescent="0.3">
      <c r="B2" s="27"/>
      <c r="C2" s="168" t="s">
        <v>183</v>
      </c>
      <c r="D2" s="168"/>
      <c r="E2" s="168"/>
      <c r="F2" s="168"/>
      <c r="G2" s="168"/>
      <c r="H2" s="168"/>
      <c r="I2" s="168"/>
      <c r="J2" s="169"/>
    </row>
    <row r="3" spans="2:10" ht="16.5" thickBot="1" x14ac:dyDescent="0.3">
      <c r="B3" s="27" t="s">
        <v>302</v>
      </c>
      <c r="C3" s="110">
        <v>30</v>
      </c>
      <c r="D3" s="110">
        <v>25</v>
      </c>
      <c r="E3" s="110">
        <v>20</v>
      </c>
      <c r="F3" s="110">
        <v>15</v>
      </c>
      <c r="G3" s="110">
        <v>10</v>
      </c>
      <c r="H3" s="110">
        <v>5</v>
      </c>
      <c r="I3" s="110">
        <v>4</v>
      </c>
      <c r="J3" s="153">
        <v>1</v>
      </c>
    </row>
    <row r="4" spans="2:10" x14ac:dyDescent="0.2">
      <c r="B4" s="164"/>
      <c r="C4" s="165">
        <v>0.107</v>
      </c>
      <c r="D4" s="165">
        <v>0.114</v>
      </c>
      <c r="E4" s="165">
        <v>0.125</v>
      </c>
      <c r="F4" s="165">
        <v>0.14599999999999999</v>
      </c>
      <c r="G4" s="165">
        <v>0.19800000000000001</v>
      </c>
      <c r="H4" s="165">
        <v>0.36299999999999999</v>
      </c>
      <c r="I4" s="165">
        <v>0.45</v>
      </c>
      <c r="J4" s="166">
        <v>1.1000000000000001</v>
      </c>
    </row>
    <row r="5" spans="2:10" x14ac:dyDescent="0.2">
      <c r="B5" s="161" t="s">
        <v>303</v>
      </c>
      <c r="C5" s="155">
        <v>0.107</v>
      </c>
      <c r="D5" s="155">
        <v>0.114</v>
      </c>
      <c r="E5" s="155">
        <v>0.125</v>
      </c>
      <c r="F5" s="155">
        <v>0.14599999999999999</v>
      </c>
      <c r="G5" s="155">
        <v>0.19800000000000001</v>
      </c>
      <c r="H5" s="155">
        <v>0.36299999999999999</v>
      </c>
      <c r="I5" s="155">
        <v>0.45</v>
      </c>
      <c r="J5" s="156">
        <v>1.1000000000000001</v>
      </c>
    </row>
    <row r="6" spans="2:10" x14ac:dyDescent="0.2">
      <c r="B6" s="161" t="s">
        <v>304</v>
      </c>
      <c r="C6" s="155">
        <v>8.8457857608583559E-2</v>
      </c>
      <c r="D6" s="155">
        <v>9.3113359868151641E-2</v>
      </c>
      <c r="E6" s="155">
        <v>0.10100172855233729</v>
      </c>
      <c r="F6" s="155">
        <v>0.11552557352900721</v>
      </c>
      <c r="G6" s="155">
        <v>0.14686576442092106</v>
      </c>
      <c r="H6" s="155">
        <v>0.24583319635811918</v>
      </c>
      <c r="I6" s="155">
        <v>0.2960878407470513</v>
      </c>
      <c r="J6" s="156">
        <v>1.1000000000000001</v>
      </c>
    </row>
    <row r="7" spans="2:10" x14ac:dyDescent="0.2">
      <c r="B7" s="161" t="s">
        <v>305</v>
      </c>
      <c r="C7" s="155">
        <v>8.8457857608583559E-2</v>
      </c>
      <c r="D7" s="155">
        <v>9.3113359868151641E-2</v>
      </c>
      <c r="E7" s="155">
        <v>0.10100172855233729</v>
      </c>
      <c r="F7" s="155">
        <v>0.11552557352900721</v>
      </c>
      <c r="G7" s="155">
        <v>0.14686576442092106</v>
      </c>
      <c r="H7" s="155">
        <v>0.24583319635811918</v>
      </c>
      <c r="I7" s="155">
        <v>0.2960878407470513</v>
      </c>
      <c r="J7" s="156">
        <v>1.1000000000000001</v>
      </c>
    </row>
    <row r="8" spans="2:10" x14ac:dyDescent="0.2">
      <c r="B8" s="161" t="s">
        <v>306</v>
      </c>
      <c r="C8" s="155">
        <v>8.8457857608583559E-2</v>
      </c>
      <c r="D8" s="155">
        <v>9.3113359868151641E-2</v>
      </c>
      <c r="E8" s="155">
        <v>0.10100172855233729</v>
      </c>
      <c r="F8" s="155">
        <v>0.11552557352900721</v>
      </c>
      <c r="G8" s="155">
        <v>0.14686576442092106</v>
      </c>
      <c r="H8" s="155">
        <v>0.24583319635811918</v>
      </c>
      <c r="I8" s="155">
        <v>0.2960878407470513</v>
      </c>
      <c r="J8" s="156">
        <v>1.1000000000000001</v>
      </c>
    </row>
    <row r="9" spans="2:10" x14ac:dyDescent="0.2">
      <c r="B9" s="162" t="s">
        <v>307</v>
      </c>
      <c r="C9" s="157">
        <v>8.8457857608583559E-2</v>
      </c>
      <c r="D9" s="157">
        <v>9.3113359868151641E-2</v>
      </c>
      <c r="E9" s="157">
        <v>0.10100172855233729</v>
      </c>
      <c r="F9" s="157">
        <v>0.11552557352900721</v>
      </c>
      <c r="G9" s="157">
        <v>0.14686576442092106</v>
      </c>
      <c r="H9" s="157">
        <v>0.24583319635811918</v>
      </c>
      <c r="I9" s="157">
        <v>0.2960878407470513</v>
      </c>
      <c r="J9" s="158">
        <v>1.1000000000000001</v>
      </c>
    </row>
    <row r="10" spans="2:10" x14ac:dyDescent="0.2">
      <c r="B10" s="161" t="s">
        <v>308</v>
      </c>
      <c r="C10" s="155">
        <v>9.0979715870638592E-2</v>
      </c>
      <c r="D10" s="155">
        <v>9.576794253880877E-2</v>
      </c>
      <c r="E10" s="155">
        <v>0.10388120190289733</v>
      </c>
      <c r="F10" s="155">
        <v>0.1188972317801122</v>
      </c>
      <c r="G10" s="155">
        <v>0.1524198101268561</v>
      </c>
      <c r="H10" s="155">
        <v>0.25831760774387585</v>
      </c>
      <c r="I10" s="155">
        <v>0.31224530003548245</v>
      </c>
      <c r="J10" s="156">
        <v>1.1000000000000001</v>
      </c>
    </row>
    <row r="11" spans="2:10" x14ac:dyDescent="0.2">
      <c r="B11" s="161" t="s">
        <v>309</v>
      </c>
      <c r="C11" s="155">
        <v>9.0979715870638592E-2</v>
      </c>
      <c r="D11" s="155">
        <v>9.576794253880877E-2</v>
      </c>
      <c r="E11" s="155">
        <v>0.10388120190289733</v>
      </c>
      <c r="F11" s="155">
        <v>0.1188972317801122</v>
      </c>
      <c r="G11" s="155">
        <v>0.1524198101268561</v>
      </c>
      <c r="H11" s="155">
        <v>0.25831760774387585</v>
      </c>
      <c r="I11" s="155">
        <v>0.31224530003548245</v>
      </c>
      <c r="J11" s="156">
        <v>1.1000000000000001</v>
      </c>
    </row>
    <row r="12" spans="2:10" x14ac:dyDescent="0.2">
      <c r="B12" s="161" t="s">
        <v>310</v>
      </c>
      <c r="C12" s="155">
        <v>9.0979715870638592E-2</v>
      </c>
      <c r="D12" s="155">
        <v>9.576794253880877E-2</v>
      </c>
      <c r="E12" s="155">
        <v>0.10388120190289733</v>
      </c>
      <c r="F12" s="155">
        <v>0.1188972317801122</v>
      </c>
      <c r="G12" s="155">
        <v>0.1524198101268561</v>
      </c>
      <c r="H12" s="155">
        <v>0.25831760774387585</v>
      </c>
      <c r="I12" s="155">
        <v>0.31224530003548245</v>
      </c>
      <c r="J12" s="156">
        <v>1.1000000000000001</v>
      </c>
    </row>
    <row r="13" spans="2:10" x14ac:dyDescent="0.2">
      <c r="B13" s="161" t="s">
        <v>311</v>
      </c>
      <c r="C13" s="155">
        <v>9.0979715870638592E-2</v>
      </c>
      <c r="D13" s="155">
        <v>9.576794253880877E-2</v>
      </c>
      <c r="E13" s="155">
        <v>0.10388120190289733</v>
      </c>
      <c r="F13" s="155">
        <v>0.1188972317801122</v>
      </c>
      <c r="G13" s="155">
        <v>0.1524198101268561</v>
      </c>
      <c r="H13" s="155">
        <v>0.25831760774387585</v>
      </c>
      <c r="I13" s="155">
        <v>0.31224530003548245</v>
      </c>
      <c r="J13" s="156">
        <v>1.1000000000000001</v>
      </c>
    </row>
    <row r="14" spans="2:10" x14ac:dyDescent="0.2">
      <c r="B14" s="162" t="s">
        <v>312</v>
      </c>
      <c r="C14" s="157">
        <v>9.0979715870638592E-2</v>
      </c>
      <c r="D14" s="157">
        <v>9.576794253880877E-2</v>
      </c>
      <c r="E14" s="157">
        <v>0.10388120190289733</v>
      </c>
      <c r="F14" s="157">
        <v>0.1188972317801122</v>
      </c>
      <c r="G14" s="157">
        <v>0.1524198101268561</v>
      </c>
      <c r="H14" s="157">
        <v>0.25831760774387585</v>
      </c>
      <c r="I14" s="157">
        <v>0.31224530003548245</v>
      </c>
      <c r="J14" s="158">
        <v>1.1000000000000001</v>
      </c>
    </row>
    <row r="15" spans="2:10" x14ac:dyDescent="0.2">
      <c r="B15" s="161" t="s">
        <v>313</v>
      </c>
      <c r="C15" s="155">
        <v>9.3501574132693638E-2</v>
      </c>
      <c r="D15" s="155">
        <v>9.8422525209465914E-2</v>
      </c>
      <c r="E15" s="155">
        <v>0.10676067525345738</v>
      </c>
      <c r="F15" s="155">
        <v>0.12226889003121726</v>
      </c>
      <c r="G15" s="155">
        <v>0.15797385583279119</v>
      </c>
      <c r="H15" s="155">
        <v>0.27080201912963259</v>
      </c>
      <c r="I15" s="155">
        <v>0.32840275932391361</v>
      </c>
      <c r="J15" s="156">
        <v>1.1000000000000001</v>
      </c>
    </row>
    <row r="16" spans="2:10" x14ac:dyDescent="0.2">
      <c r="B16" s="161" t="s">
        <v>314</v>
      </c>
      <c r="C16" s="155">
        <v>9.3501574132693638E-2</v>
      </c>
      <c r="D16" s="155">
        <v>9.8422525209465914E-2</v>
      </c>
      <c r="E16" s="155">
        <v>0.10676067525345738</v>
      </c>
      <c r="F16" s="155">
        <v>0.12226889003121726</v>
      </c>
      <c r="G16" s="155">
        <v>0.15797385583279119</v>
      </c>
      <c r="H16" s="155">
        <v>0.27080201912963259</v>
      </c>
      <c r="I16" s="155">
        <v>0.32840275932391361</v>
      </c>
      <c r="J16" s="156">
        <v>1.1000000000000001</v>
      </c>
    </row>
    <row r="17" spans="2:10" x14ac:dyDescent="0.2">
      <c r="B17" s="161" t="s">
        <v>315</v>
      </c>
      <c r="C17" s="155">
        <v>9.3501574132693638E-2</v>
      </c>
      <c r="D17" s="155">
        <v>9.8422525209465914E-2</v>
      </c>
      <c r="E17" s="155">
        <v>0.10676067525345738</v>
      </c>
      <c r="F17" s="155">
        <v>0.12226889003121726</v>
      </c>
      <c r="G17" s="155">
        <v>0.15797385583279119</v>
      </c>
      <c r="H17" s="155">
        <v>0.27080201912963259</v>
      </c>
      <c r="I17" s="155">
        <v>0.32840275932391361</v>
      </c>
      <c r="J17" s="156">
        <v>1.1000000000000001</v>
      </c>
    </row>
    <row r="18" spans="2:10" x14ac:dyDescent="0.2">
      <c r="B18" s="161" t="s">
        <v>316</v>
      </c>
      <c r="C18" s="155">
        <v>9.3501574132693638E-2</v>
      </c>
      <c r="D18" s="155">
        <v>9.8422525209465914E-2</v>
      </c>
      <c r="E18" s="155">
        <v>0.10676067525345738</v>
      </c>
      <c r="F18" s="155">
        <v>0.12226889003121726</v>
      </c>
      <c r="G18" s="155">
        <v>0.15797385583279119</v>
      </c>
      <c r="H18" s="155">
        <v>0.27080201912963259</v>
      </c>
      <c r="I18" s="155">
        <v>0.32840275932391361</v>
      </c>
      <c r="J18" s="156">
        <v>1.1000000000000001</v>
      </c>
    </row>
    <row r="19" spans="2:10" x14ac:dyDescent="0.2">
      <c r="B19" s="162" t="s">
        <v>317</v>
      </c>
      <c r="C19" s="157">
        <v>9.3501574132693638E-2</v>
      </c>
      <c r="D19" s="157">
        <v>9.8422525209465914E-2</v>
      </c>
      <c r="E19" s="157">
        <v>0.10676067525345738</v>
      </c>
      <c r="F19" s="157">
        <v>0.12226889003121726</v>
      </c>
      <c r="G19" s="157">
        <v>0.15797385583279119</v>
      </c>
      <c r="H19" s="157">
        <v>0.27080201912963259</v>
      </c>
      <c r="I19" s="157">
        <v>0.32840275932391361</v>
      </c>
      <c r="J19" s="158">
        <v>1.1000000000000001</v>
      </c>
    </row>
    <row r="20" spans="2:10" x14ac:dyDescent="0.2">
      <c r="B20" s="161" t="s">
        <v>318</v>
      </c>
      <c r="C20" s="155">
        <v>9.6023432394748656E-2</v>
      </c>
      <c r="D20" s="155">
        <v>0.10107710788012303</v>
      </c>
      <c r="E20" s="155">
        <v>0.10964014860401743</v>
      </c>
      <c r="F20" s="155">
        <v>0.12564054828232227</v>
      </c>
      <c r="G20" s="155">
        <v>0.16352790153872626</v>
      </c>
      <c r="H20" s="155">
        <v>0.28328643051538926</v>
      </c>
      <c r="I20" s="155">
        <v>0.3445602186123447</v>
      </c>
      <c r="J20" s="156">
        <v>1.1000000000000001</v>
      </c>
    </row>
    <row r="21" spans="2:10" x14ac:dyDescent="0.2">
      <c r="B21" s="161" t="s">
        <v>319</v>
      </c>
      <c r="C21" s="155">
        <v>9.6023432394748656E-2</v>
      </c>
      <c r="D21" s="155">
        <v>0.10107710788012303</v>
      </c>
      <c r="E21" s="155">
        <v>0.10964014860401743</v>
      </c>
      <c r="F21" s="155">
        <v>0.12564054828232227</v>
      </c>
      <c r="G21" s="155">
        <v>0.16352790153872626</v>
      </c>
      <c r="H21" s="155">
        <v>0.28328643051538926</v>
      </c>
      <c r="I21" s="155">
        <v>0.3445602186123447</v>
      </c>
      <c r="J21" s="156">
        <v>1.1000000000000001</v>
      </c>
    </row>
    <row r="22" spans="2:10" x14ac:dyDescent="0.2">
      <c r="B22" s="161" t="s">
        <v>320</v>
      </c>
      <c r="C22" s="155">
        <v>9.6023432394748656E-2</v>
      </c>
      <c r="D22" s="155">
        <v>0.10107710788012303</v>
      </c>
      <c r="E22" s="155">
        <v>0.10964014860401743</v>
      </c>
      <c r="F22" s="155">
        <v>0.12564054828232227</v>
      </c>
      <c r="G22" s="155">
        <v>0.16352790153872626</v>
      </c>
      <c r="H22" s="155">
        <v>0.28328643051538926</v>
      </c>
      <c r="I22" s="155">
        <v>0.3445602186123447</v>
      </c>
      <c r="J22" s="156">
        <v>1.1000000000000001</v>
      </c>
    </row>
    <row r="23" spans="2:10" x14ac:dyDescent="0.2">
      <c r="B23" s="161" t="s">
        <v>321</v>
      </c>
      <c r="C23" s="155">
        <v>9.6023432394748656E-2</v>
      </c>
      <c r="D23" s="155">
        <v>0.10107710788012303</v>
      </c>
      <c r="E23" s="155">
        <v>0.10964014860401743</v>
      </c>
      <c r="F23" s="155">
        <v>0.12564054828232227</v>
      </c>
      <c r="G23" s="155">
        <v>0.16352790153872626</v>
      </c>
      <c r="H23" s="155">
        <v>0.28328643051538926</v>
      </c>
      <c r="I23" s="155">
        <v>0.3445602186123447</v>
      </c>
      <c r="J23" s="156">
        <v>1.1000000000000001</v>
      </c>
    </row>
    <row r="24" spans="2:10" x14ac:dyDescent="0.2">
      <c r="B24" s="162" t="s">
        <v>322</v>
      </c>
      <c r="C24" s="157">
        <v>9.6023432394748656E-2</v>
      </c>
      <c r="D24" s="157">
        <v>0.10107710788012303</v>
      </c>
      <c r="E24" s="157">
        <v>0.10964014860401743</v>
      </c>
      <c r="F24" s="157">
        <v>0.12564054828232227</v>
      </c>
      <c r="G24" s="157">
        <v>0.16352790153872626</v>
      </c>
      <c r="H24" s="157">
        <v>0.28328643051538926</v>
      </c>
      <c r="I24" s="157">
        <v>0.3445602186123447</v>
      </c>
      <c r="J24" s="158">
        <v>1.1000000000000001</v>
      </c>
    </row>
    <row r="25" spans="2:10" x14ac:dyDescent="0.2">
      <c r="B25" s="161" t="s">
        <v>323</v>
      </c>
      <c r="C25" s="155">
        <v>9.8545290656803702E-2</v>
      </c>
      <c r="D25" s="155">
        <v>0.10373169055078017</v>
      </c>
      <c r="E25" s="155">
        <v>0.11251962195457749</v>
      </c>
      <c r="F25" s="155">
        <v>0.12901220653342729</v>
      </c>
      <c r="G25" s="155">
        <v>0.16908194724466136</v>
      </c>
      <c r="H25" s="155">
        <v>0.295770841901146</v>
      </c>
      <c r="I25" s="155">
        <v>0.36071767790077586</v>
      </c>
      <c r="J25" s="156">
        <v>1.1000000000000001</v>
      </c>
    </row>
    <row r="26" spans="2:10" x14ac:dyDescent="0.2">
      <c r="B26" s="161" t="s">
        <v>324</v>
      </c>
      <c r="C26" s="155">
        <v>9.8545290656803702E-2</v>
      </c>
      <c r="D26" s="155">
        <v>0.10373169055078017</v>
      </c>
      <c r="E26" s="155">
        <v>0.11251962195457749</v>
      </c>
      <c r="F26" s="155">
        <v>0.12901220653342729</v>
      </c>
      <c r="G26" s="155">
        <v>0.16908194724466136</v>
      </c>
      <c r="H26" s="155">
        <v>0.295770841901146</v>
      </c>
      <c r="I26" s="155">
        <v>0.36071767790077586</v>
      </c>
      <c r="J26" s="156">
        <v>1.1000000000000001</v>
      </c>
    </row>
    <row r="27" spans="2:10" x14ac:dyDescent="0.2">
      <c r="B27" s="161" t="s">
        <v>325</v>
      </c>
      <c r="C27" s="155">
        <v>9.8545290656803702E-2</v>
      </c>
      <c r="D27" s="155">
        <v>0.10373169055078017</v>
      </c>
      <c r="E27" s="155">
        <v>0.11251962195457749</v>
      </c>
      <c r="F27" s="155">
        <v>0.12901220653342729</v>
      </c>
      <c r="G27" s="155">
        <v>0.16908194724466136</v>
      </c>
      <c r="H27" s="155">
        <v>0.295770841901146</v>
      </c>
      <c r="I27" s="155">
        <v>0.36071767790077586</v>
      </c>
      <c r="J27" s="156">
        <v>1.1000000000000001</v>
      </c>
    </row>
    <row r="28" spans="2:10" x14ac:dyDescent="0.2">
      <c r="B28" s="161" t="s">
        <v>326</v>
      </c>
      <c r="C28" s="155">
        <v>9.8545290656803702E-2</v>
      </c>
      <c r="D28" s="155">
        <v>0.10373169055078017</v>
      </c>
      <c r="E28" s="155">
        <v>0.11251962195457749</v>
      </c>
      <c r="F28" s="155">
        <v>0.12901220653342729</v>
      </c>
      <c r="G28" s="155">
        <v>0.16908194724466136</v>
      </c>
      <c r="H28" s="155">
        <v>0.295770841901146</v>
      </c>
      <c r="I28" s="155">
        <v>0.36071767790077586</v>
      </c>
      <c r="J28" s="156">
        <v>1.1000000000000001</v>
      </c>
    </row>
    <row r="29" spans="2:10" x14ac:dyDescent="0.2">
      <c r="B29" s="162" t="s">
        <v>327</v>
      </c>
      <c r="C29" s="157">
        <v>9.8545290656803702E-2</v>
      </c>
      <c r="D29" s="157">
        <v>0.10373169055078017</v>
      </c>
      <c r="E29" s="157">
        <v>0.11251962195457749</v>
      </c>
      <c r="F29" s="157">
        <v>0.12901220653342729</v>
      </c>
      <c r="G29" s="157">
        <v>0.16908194724466136</v>
      </c>
      <c r="H29" s="157">
        <v>0.295770841901146</v>
      </c>
      <c r="I29" s="157">
        <v>0.36071767790077586</v>
      </c>
      <c r="J29" s="158">
        <v>1.1000000000000001</v>
      </c>
    </row>
    <row r="30" spans="2:10" x14ac:dyDescent="0.2">
      <c r="B30" s="161" t="s">
        <v>328</v>
      </c>
      <c r="C30" s="155">
        <v>0.10106714891885872</v>
      </c>
      <c r="D30" s="155">
        <v>0.10638627322143729</v>
      </c>
      <c r="E30" s="155">
        <v>0.11539909530513751</v>
      </c>
      <c r="F30" s="155">
        <v>0.13238386478453232</v>
      </c>
      <c r="G30" s="155">
        <v>0.17463599295059642</v>
      </c>
      <c r="H30" s="155">
        <v>0.30825525328690268</v>
      </c>
      <c r="I30" s="155">
        <v>0.37687513718920701</v>
      </c>
      <c r="J30" s="156">
        <v>1.1000000000000001</v>
      </c>
    </row>
    <row r="31" spans="2:10" x14ac:dyDescent="0.2">
      <c r="B31" s="161" t="s">
        <v>329</v>
      </c>
      <c r="C31" s="155">
        <v>0.10106714891885872</v>
      </c>
      <c r="D31" s="155">
        <v>0.10638627322143729</v>
      </c>
      <c r="E31" s="155">
        <v>0.11539909530513751</v>
      </c>
      <c r="F31" s="155">
        <v>0.13238386478453232</v>
      </c>
      <c r="G31" s="155">
        <v>0.17463599295059642</v>
      </c>
      <c r="H31" s="155">
        <v>0.30825525328690268</v>
      </c>
      <c r="I31" s="155">
        <v>0.37687513718920701</v>
      </c>
      <c r="J31" s="156">
        <v>1.1000000000000001</v>
      </c>
    </row>
    <row r="32" spans="2:10" x14ac:dyDescent="0.2">
      <c r="B32" s="161" t="s">
        <v>330</v>
      </c>
      <c r="C32" s="155">
        <v>0.10106714891885872</v>
      </c>
      <c r="D32" s="155">
        <v>0.10638627322143729</v>
      </c>
      <c r="E32" s="155">
        <v>0.11539909530513751</v>
      </c>
      <c r="F32" s="155">
        <v>0.13238386478453232</v>
      </c>
      <c r="G32" s="155">
        <v>0.17463599295059642</v>
      </c>
      <c r="H32" s="155">
        <v>0.30825525328690268</v>
      </c>
      <c r="I32" s="155">
        <v>0.37687513718920701</v>
      </c>
      <c r="J32" s="156">
        <v>1.1000000000000001</v>
      </c>
    </row>
    <row r="33" spans="2:10" x14ac:dyDescent="0.2">
      <c r="B33" s="161" t="s">
        <v>331</v>
      </c>
      <c r="C33" s="155">
        <v>0.10106714891885872</v>
      </c>
      <c r="D33" s="155">
        <v>0.10638627322143729</v>
      </c>
      <c r="E33" s="155">
        <v>0.11539909530513751</v>
      </c>
      <c r="F33" s="155">
        <v>0.13238386478453232</v>
      </c>
      <c r="G33" s="155">
        <v>0.17463599295059642</v>
      </c>
      <c r="H33" s="155">
        <v>0.30825525328690268</v>
      </c>
      <c r="I33" s="155">
        <v>0.37687513718920701</v>
      </c>
      <c r="J33" s="156">
        <v>1.1000000000000001</v>
      </c>
    </row>
    <row r="34" spans="2:10" ht="15.75" thickBot="1" x14ac:dyDescent="0.25">
      <c r="B34" s="163" t="s">
        <v>332</v>
      </c>
      <c r="C34" s="159">
        <v>0.10106714891885872</v>
      </c>
      <c r="D34" s="159">
        <v>0.10638627322143729</v>
      </c>
      <c r="E34" s="159">
        <v>0.11539909530513751</v>
      </c>
      <c r="F34" s="159">
        <v>0.13238386478453232</v>
      </c>
      <c r="G34" s="159">
        <v>0.17463599295059642</v>
      </c>
      <c r="H34" s="159">
        <v>0.30825525328690268</v>
      </c>
      <c r="I34" s="159">
        <v>0.37687513718920701</v>
      </c>
      <c r="J34" s="160">
        <v>1.1000000000000001</v>
      </c>
    </row>
  </sheetData>
  <mergeCells count="1">
    <mergeCell ref="C2:J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workbookViewId="0">
      <selection activeCell="A2" sqref="A2"/>
    </sheetView>
  </sheetViews>
  <sheetFormatPr defaultRowHeight="12.75" x14ac:dyDescent="0.2"/>
  <cols>
    <col min="1" max="1" width="11.28515625" bestFit="1" customWidth="1"/>
  </cols>
  <sheetData>
    <row r="1" spans="1:1" x14ac:dyDescent="0.2">
      <c r="A1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32"/>
  <sheetViews>
    <sheetView showGridLines="0" zoomScale="80" zoomScaleNormal="80" zoomScaleSheetLayoutView="80" workbookViewId="0"/>
  </sheetViews>
  <sheetFormatPr defaultColWidth="9.140625" defaultRowHeight="16.149999999999999" customHeight="1" x14ac:dyDescent="0.2"/>
  <cols>
    <col min="1" max="1" width="13.7109375" style="91" customWidth="1" collapsed="1"/>
    <col min="2" max="2" width="85.42578125" style="91" bestFit="1" customWidth="1" collapsed="1"/>
    <col min="3" max="3" width="45.85546875" style="91" bestFit="1" customWidth="1" collapsed="1"/>
    <col min="4" max="5" width="9.140625" style="91" customWidth="1" collapsed="1"/>
    <col min="6" max="15" width="9.140625" style="132" customWidth="1" collapsed="1"/>
    <col min="16" max="16384" width="9.140625" style="91" collapsed="1"/>
  </cols>
  <sheetData>
    <row r="1" spans="1:15" ht="16.149999999999999" customHeight="1" thickTop="1" thickBot="1" x14ac:dyDescent="0.25">
      <c r="A1" s="111" t="s">
        <v>300</v>
      </c>
      <c r="B1" s="89"/>
      <c r="C1" s="89"/>
      <c r="D1" s="90"/>
    </row>
    <row r="2" spans="1:15" ht="16.149999999999999" customHeight="1" thickBot="1" x14ac:dyDescent="0.3">
      <c r="A2" s="112"/>
      <c r="B2" s="128" t="s">
        <v>0</v>
      </c>
      <c r="C2" s="94"/>
      <c r="D2" s="143"/>
      <c r="E2" s="144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ht="16.149999999999999" customHeight="1" x14ac:dyDescent="0.2">
      <c r="A3" s="112"/>
      <c r="B3" s="119" t="s">
        <v>214</v>
      </c>
      <c r="C3" s="87" t="s">
        <v>213</v>
      </c>
      <c r="D3" s="143"/>
      <c r="E3" s="144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1:15" ht="16.149999999999999" customHeight="1" x14ac:dyDescent="0.2">
      <c r="A4" s="112"/>
      <c r="B4" s="119" t="s">
        <v>17</v>
      </c>
      <c r="C4" s="88" t="s">
        <v>18</v>
      </c>
      <c r="D4" s="143"/>
      <c r="E4" s="144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1:15" ht="16.149999999999999" customHeight="1" thickBot="1" x14ac:dyDescent="0.25">
      <c r="A5" s="112"/>
      <c r="B5" s="120" t="s">
        <v>245</v>
      </c>
      <c r="C5" s="54"/>
      <c r="D5" s="121"/>
      <c r="E5" s="146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5" ht="16.149999999999999" customHeight="1" thickBot="1" x14ac:dyDescent="0.25">
      <c r="A6" s="112"/>
      <c r="B6" s="118"/>
      <c r="C6" s="147"/>
      <c r="D6" s="121"/>
      <c r="E6" s="146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1:15" ht="16.149999999999999" customHeight="1" thickBot="1" x14ac:dyDescent="0.3">
      <c r="A7" s="112"/>
      <c r="B7" s="128" t="s">
        <v>67</v>
      </c>
      <c r="C7" s="94"/>
      <c r="D7" s="121"/>
      <c r="E7" s="146"/>
      <c r="F7" s="145"/>
      <c r="G7" s="145"/>
      <c r="H7" s="145"/>
      <c r="I7" s="145"/>
      <c r="J7" s="145"/>
      <c r="K7" s="145"/>
      <c r="L7" s="145"/>
      <c r="M7" s="145"/>
      <c r="N7" s="145"/>
      <c r="O7" s="145"/>
    </row>
    <row r="8" spans="1:15" ht="16.149999999999999" customHeight="1" x14ac:dyDescent="0.2">
      <c r="A8" s="112"/>
      <c r="B8" s="148" t="s">
        <v>243</v>
      </c>
      <c r="C8" s="46">
        <v>1980</v>
      </c>
      <c r="D8" s="121"/>
      <c r="E8" s="146"/>
      <c r="F8" s="145"/>
      <c r="G8" s="145"/>
      <c r="H8" s="145"/>
      <c r="I8" s="145"/>
      <c r="J8" s="145"/>
      <c r="K8" s="145"/>
      <c r="L8" s="145"/>
      <c r="M8" s="145"/>
      <c r="N8" s="145"/>
      <c r="O8" s="145"/>
    </row>
    <row r="9" spans="1:15" ht="16.149999999999999" customHeight="1" x14ac:dyDescent="0.2">
      <c r="A9" s="112"/>
      <c r="B9" s="148" t="s">
        <v>114</v>
      </c>
      <c r="C9" s="47">
        <f>IF(ISERROR(LEFT(Summary!C5,4)*1-'Section1&amp;2'!C8),0,LEFT(Summary!C5,4)*1-'Section1&amp;2'!C8)</f>
        <v>44</v>
      </c>
      <c r="D9" s="121"/>
      <c r="E9" s="146"/>
      <c r="F9" s="145"/>
      <c r="G9" s="145"/>
      <c r="H9" s="145"/>
      <c r="I9" s="145"/>
      <c r="J9" s="145"/>
      <c r="K9" s="145"/>
      <c r="L9" s="145"/>
      <c r="M9" s="145"/>
      <c r="N9" s="145"/>
      <c r="O9" s="145"/>
    </row>
    <row r="10" spans="1:15" ht="16.149999999999999" customHeight="1" x14ac:dyDescent="0.2">
      <c r="A10" s="112"/>
      <c r="B10" s="148" t="s">
        <v>117</v>
      </c>
      <c r="C10" s="48">
        <v>12345</v>
      </c>
      <c r="D10" s="121"/>
      <c r="E10" s="146"/>
      <c r="F10" s="145"/>
      <c r="G10" s="145"/>
      <c r="H10" s="145"/>
      <c r="I10" s="145"/>
      <c r="J10" s="145"/>
      <c r="K10" s="145"/>
      <c r="L10" s="145"/>
      <c r="M10" s="145"/>
      <c r="N10" s="145"/>
      <c r="O10" s="145"/>
    </row>
    <row r="11" spans="1:15" ht="16.149999999999999" customHeight="1" x14ac:dyDescent="0.2">
      <c r="A11" s="112"/>
      <c r="B11" s="148" t="s">
        <v>123</v>
      </c>
      <c r="C11" s="49">
        <v>100</v>
      </c>
      <c r="D11" s="121"/>
      <c r="E11" s="146"/>
      <c r="F11" s="145"/>
      <c r="G11" s="145"/>
      <c r="H11" s="145"/>
      <c r="I11" s="145"/>
      <c r="J11" s="145"/>
      <c r="K11" s="145"/>
      <c r="L11" s="145"/>
      <c r="M11" s="145"/>
      <c r="N11" s="145"/>
      <c r="O11" s="145"/>
    </row>
    <row r="12" spans="1:15" ht="16.149999999999999" customHeight="1" thickBot="1" x14ac:dyDescent="0.25">
      <c r="A12" s="112"/>
      <c r="B12" s="149" t="s">
        <v>127</v>
      </c>
      <c r="C12" s="50">
        <v>1E-3</v>
      </c>
      <c r="D12" s="121"/>
      <c r="E12" s="146"/>
      <c r="F12" s="145"/>
      <c r="G12" s="145"/>
      <c r="H12" s="145"/>
      <c r="I12" s="145"/>
      <c r="J12" s="145"/>
      <c r="K12" s="145"/>
      <c r="L12" s="145"/>
      <c r="M12" s="145"/>
      <c r="N12" s="145"/>
      <c r="O12" s="145"/>
    </row>
    <row r="13" spans="1:15" ht="16.149999999999999" customHeight="1" thickBot="1" x14ac:dyDescent="0.25">
      <c r="A13" s="92"/>
      <c r="B13" s="95"/>
      <c r="C13" s="95"/>
      <c r="D13" s="96"/>
      <c r="E13" s="146"/>
    </row>
    <row r="14" spans="1:15" ht="16.149999999999999" customHeight="1" thickBot="1" x14ac:dyDescent="0.3">
      <c r="A14" s="92"/>
      <c r="B14" s="128" t="s">
        <v>50</v>
      </c>
      <c r="C14" s="94"/>
      <c r="D14" s="121"/>
      <c r="E14" s="146"/>
    </row>
    <row r="15" spans="1:15" ht="16.149999999999999" customHeight="1" x14ac:dyDescent="0.2">
      <c r="A15" s="92"/>
      <c r="B15" s="148" t="s">
        <v>61</v>
      </c>
      <c r="C15" s="49"/>
      <c r="D15" s="167"/>
      <c r="E15" s="146"/>
    </row>
    <row r="16" spans="1:15" ht="16.149999999999999" customHeight="1" x14ac:dyDescent="0.2">
      <c r="A16" s="92"/>
      <c r="B16" s="148" t="s">
        <v>70</v>
      </c>
      <c r="C16" s="51"/>
      <c r="D16" s="167"/>
    </row>
    <row r="17" spans="1:4" ht="16.149999999999999" customHeight="1" x14ac:dyDescent="0.2">
      <c r="A17" s="92"/>
      <c r="B17" s="148" t="s">
        <v>77</v>
      </c>
      <c r="C17" s="46"/>
      <c r="D17" s="121"/>
    </row>
    <row r="18" spans="1:4" ht="16.149999999999999" customHeight="1" x14ac:dyDescent="0.2">
      <c r="A18" s="92"/>
      <c r="B18" s="148" t="s">
        <v>244</v>
      </c>
      <c r="C18" s="51"/>
      <c r="D18" s="121"/>
    </row>
    <row r="19" spans="1:4" ht="16.149999999999999" customHeight="1" x14ac:dyDescent="0.2">
      <c r="A19" s="92"/>
      <c r="B19" s="148" t="s">
        <v>264</v>
      </c>
      <c r="C19" s="51"/>
      <c r="D19" s="121"/>
    </row>
    <row r="20" spans="1:4" ht="16.149999999999999" customHeight="1" x14ac:dyDescent="0.2">
      <c r="A20" s="92"/>
      <c r="B20" s="148" t="s">
        <v>93</v>
      </c>
      <c r="C20" s="51"/>
      <c r="D20" s="121"/>
    </row>
    <row r="21" spans="1:4" ht="16.149999999999999" customHeight="1" x14ac:dyDescent="0.2">
      <c r="A21" s="92"/>
      <c r="B21" s="148" t="s">
        <v>99</v>
      </c>
      <c r="C21" s="51"/>
      <c r="D21" s="121"/>
    </row>
    <row r="22" spans="1:4" ht="16.149999999999999" customHeight="1" x14ac:dyDescent="0.2">
      <c r="A22" s="92"/>
      <c r="B22" s="148" t="s">
        <v>267</v>
      </c>
      <c r="C22" s="51"/>
      <c r="D22" s="96"/>
    </row>
    <row r="23" spans="1:4" ht="16.149999999999999" customHeight="1" thickBot="1" x14ac:dyDescent="0.25">
      <c r="A23" s="92"/>
      <c r="B23" s="149" t="s">
        <v>268</v>
      </c>
      <c r="C23" s="52"/>
      <c r="D23" s="96"/>
    </row>
    <row r="24" spans="1:4" ht="16.149999999999999" customHeight="1" thickBot="1" x14ac:dyDescent="0.25">
      <c r="A24" s="92"/>
      <c r="B24" s="95"/>
      <c r="C24" s="95"/>
      <c r="D24" s="96"/>
    </row>
    <row r="25" spans="1:4" ht="16.149999999999999" customHeight="1" thickBot="1" x14ac:dyDescent="0.3">
      <c r="A25" s="92"/>
      <c r="B25" s="128" t="s">
        <v>278</v>
      </c>
      <c r="C25" s="94"/>
      <c r="D25" s="96"/>
    </row>
    <row r="26" spans="1:4" ht="16.149999999999999" customHeight="1" x14ac:dyDescent="0.2">
      <c r="A26" s="92"/>
      <c r="B26" s="115" t="s">
        <v>273</v>
      </c>
      <c r="C26" s="53"/>
      <c r="D26" s="96"/>
    </row>
    <row r="27" spans="1:4" ht="16.149999999999999" customHeight="1" x14ac:dyDescent="0.2">
      <c r="A27" s="92"/>
      <c r="B27" s="116" t="s">
        <v>274</v>
      </c>
      <c r="C27" s="51"/>
      <c r="D27" s="96"/>
    </row>
    <row r="28" spans="1:4" ht="16.149999999999999" customHeight="1" x14ac:dyDescent="0.2">
      <c r="A28" s="92"/>
      <c r="B28" s="116" t="s">
        <v>275</v>
      </c>
      <c r="C28" s="51"/>
      <c r="D28" s="96"/>
    </row>
    <row r="29" spans="1:4" ht="16.149999999999999" customHeight="1" x14ac:dyDescent="0.2">
      <c r="A29" s="92"/>
      <c r="B29" s="116" t="s">
        <v>276</v>
      </c>
      <c r="C29" s="51"/>
      <c r="D29" s="96"/>
    </row>
    <row r="30" spans="1:4" ht="16.149999999999999" customHeight="1" thickBot="1" x14ac:dyDescent="0.25">
      <c r="A30" s="92"/>
      <c r="B30" s="117" t="s">
        <v>277</v>
      </c>
      <c r="C30" s="54"/>
      <c r="D30" s="96"/>
    </row>
    <row r="31" spans="1:4" ht="16.149999999999999" customHeight="1" thickBot="1" x14ac:dyDescent="0.3">
      <c r="A31" s="106" t="s">
        <v>301</v>
      </c>
      <c r="B31" s="107"/>
      <c r="C31" s="107"/>
      <c r="D31" s="108"/>
    </row>
    <row r="32" spans="1:4" ht="16.149999999999999" customHeight="1" thickTop="1" x14ac:dyDescent="0.2"/>
  </sheetData>
  <sheetProtection password="F6DB" sheet="1" objects="1" scenarios="1"/>
  <mergeCells count="1">
    <mergeCell ref="D15:D16"/>
  </mergeCells>
  <conditionalFormatting sqref="C18">
    <cfRule type="expression" dxfId="0" priority="1">
      <formula>$C$18&lt;&gt;SUM($C$26:$C$30)</formula>
    </cfRule>
  </conditionalFormatting>
  <dataValidations count="13">
    <dataValidation type="custom" showInputMessage="1" showErrorMessage="1" errorTitle="Default ACR" error="Default ACR must be a positive number with a maximum of two decimal places." sqref="C5">
      <formula1>IF(C4="Yes",AND(NOT(ISBLANK(C5)),C5=INT(C5*100)/100,C5&gt;=0,INT(C5)&lt;=99999999),AND(C5=INT(C5*100)/100,C5&gt;=0,INT(C5)&lt;=99999999))</formula1>
    </dataValidation>
    <dataValidation type="custom" allowBlank="1" showInputMessage="1" showErrorMessage="1" errorTitle="Commercial Operation Year" error="Commercial Operation Year must be a year in the format YYYY." sqref="C8">
      <formula1>AND(C8=INT(C8),C8&gt;=0,C8&lt;=9999)</formula1>
    </dataValidation>
    <dataValidation type="custom" operator="greaterThan" allowBlank="1" showInputMessage="1" showErrorMessage="1" errorTitle="Net Plant Heat Rate" error="Net Plant Heat Rate must be a positive integer." sqref="C10">
      <formula1>AND(C10=INT(C10),C10&gt;=0,C10&lt;=99999)</formula1>
    </dataValidation>
    <dataValidation type="custom" allowBlank="1" showInputMessage="1" showErrorMessage="1" errorTitle="ICAP" error="ICAP must be a positive number with a maximum of one decimal place." sqref="C11">
      <formula1>AND(C11=INT(C11*10)/10,C11&gt;0,INT(C11)&lt;=9999999999)</formula1>
    </dataValidation>
    <dataValidation type="custom" allowBlank="1" showInputMessage="1" showErrorMessage="1" errorTitle="EFORd" error="EFORd must be a number &gt;= 0 and &lt;=1 with a maximum of five decimal places." sqref="C12">
      <formula1>AND(C12=INT(C12*100000)/100000,C12&gt;=0,C12&lt;=1)</formula1>
    </dataValidation>
    <dataValidation type="custom" allowBlank="1" showInputMessage="1" showErrorMessage="1" errorTitle="Opportunity Cost $/MW-Day" error="Opportunity Cost $/MW-Day must be a positive number or zero with a maximum of two decimal places." sqref="C16">
      <formula1>AND(C16=INT(C16*100)/100,C16&gt;=0,INT(C16)&lt;=9999999999)</formula1>
    </dataValidation>
    <dataValidation type="textLength" operator="lessThanOrEqual" allowBlank="1" showInputMessage="1" showErrorMessage="1" errorTitle="Opportunity Cost Justification" error="Opportunity Cost Justification text length must not exceed 250 characters." sqref="C17">
      <formula1>250</formula1>
    </dataValidation>
    <dataValidation type="custom" allowBlank="1" showInputMessage="1" showErrorMessage="1" errorTitle="Net Revenues" error="Net Revenues must be a number with a maximum of two decimal places." sqref="C19">
      <formula1>AND(C19=INT(C19*100)/100,INT(C19)&lt;=9999999999999)</formula1>
    </dataValidation>
    <dataValidation type="custom" allowBlank="1" showInputMessage="1" showErrorMessage="1" errorTitle="Opportunity Cost MW" error="Opportunity Cost MW must be a positive number with a maximum of one decimal place." sqref="C15">
      <formula1>AND(C15=INT(C15*10)/10,C15&gt;=0,INT(C15)&lt;=9999999999)</formula1>
    </dataValidation>
    <dataValidation type="custom" allowBlank="1" showInputMessage="1" showErrorMessage="1" errorTitle="Bilateral Revenues" error="Bilateral Revenues must be a number with a maximum of two decimal places." sqref="C20">
      <formula1>AND(C20=INT(C20*100)/100,INT(C20)&lt;=9999999999999)</formula1>
    </dataValidation>
    <dataValidation type="custom" allowBlank="1" showInputMessage="1" showErrorMessage="1" errorTitle="Bilateral Costs" error="Bilateral Costs must be a number with a maximum of two decimal places." sqref="C21">
      <formula1>AND(C21=INT(C21*100)/100,INT(C21)&lt;=9999999999999)</formula1>
    </dataValidation>
    <dataValidation type="custom" allowBlank="1" showInputMessage="1" showErrorMessage="1" errorTitle="Net Revenues" error="Revenues must be a number with a maximum of two decimal places." sqref="C26:C30 C22">
      <formula1>AND(C22=INT(C22*100)/100,INT(C22)&lt;=9999999999999)</formula1>
    </dataValidation>
    <dataValidation type="custom" allowBlank="1" showInputMessage="1" showErrorMessage="1" errorTitle="Net Revenues" error="Net Revenues must be a number with a maximum of two decimal places." sqref="C18">
      <formula1>AND(C18=INT(C18*100)/100,INT(C18)&lt;=9999999999999)</formula1>
    </dataValidation>
  </dataValidations>
  <pageMargins left="0.7" right="0.7" top="0.75" bottom="0.75" header="0.3" footer="0.3"/>
  <pageSetup scale="30" orientation="landscape" r:id="rId1"/>
  <headerFooter>
    <oddHeader>&amp;C&amp;F</oddHead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DropDown!$D$21:$D$23</xm:f>
          </x14:formula1>
          <xm:sqref>C4</xm:sqref>
        </x14:dataValidation>
        <x14:dataValidation type="list" allowBlank="1" showInputMessage="1" showErrorMessage="1">
          <x14:formula1>
            <xm:f>IF((LEFT(Summary!$C$5,4)*1)&gt;=2017,DropDown!$D$27:$D$42,DropDown!$B$32:$B$53)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5"/>
  <sheetViews>
    <sheetView showGridLines="0" zoomScale="80" zoomScaleNormal="80" zoomScaleSheetLayoutView="80" workbookViewId="0"/>
  </sheetViews>
  <sheetFormatPr defaultColWidth="9.140625" defaultRowHeight="16.149999999999999" customHeight="1" x14ac:dyDescent="0.2"/>
  <cols>
    <col min="1" max="1" width="13.7109375" style="91" customWidth="1" collapsed="1"/>
    <col min="2" max="2" width="57.85546875" style="91" bestFit="1" customWidth="1" collapsed="1"/>
    <col min="3" max="3" width="20.140625" style="91" bestFit="1" customWidth="1" collapsed="1"/>
    <col min="4" max="4" width="2.7109375" style="91" customWidth="1" collapsed="1"/>
    <col min="5" max="5" width="53.5703125" style="91" bestFit="1" customWidth="1" collapsed="1"/>
    <col min="6" max="6" width="20.28515625" style="91" bestFit="1" customWidth="1" collapsed="1"/>
    <col min="7" max="7" width="2.7109375" style="91" customWidth="1" collapsed="1"/>
    <col min="8" max="8" width="53.5703125" style="91" bestFit="1" customWidth="1" collapsed="1"/>
    <col min="9" max="9" width="12.85546875" style="91" bestFit="1" customWidth="1" collapsed="1"/>
    <col min="10" max="16384" width="9.140625" style="91" collapsed="1"/>
  </cols>
  <sheetData>
    <row r="1" spans="1:10" ht="16.149999999999999" customHeight="1" thickTop="1" thickBot="1" x14ac:dyDescent="0.25">
      <c r="A1" s="111" t="s">
        <v>300</v>
      </c>
      <c r="B1" s="89"/>
      <c r="C1" s="89"/>
      <c r="D1" s="89"/>
      <c r="E1" s="89"/>
      <c r="F1" s="89"/>
      <c r="G1" s="89"/>
      <c r="H1" s="89"/>
      <c r="I1" s="89"/>
      <c r="J1" s="90"/>
    </row>
    <row r="2" spans="1:10" ht="16.149999999999999" customHeight="1" thickBot="1" x14ac:dyDescent="0.3">
      <c r="A2" s="92"/>
      <c r="B2" s="93" t="s">
        <v>217</v>
      </c>
      <c r="C2" s="93"/>
      <c r="D2" s="93"/>
      <c r="E2" s="93"/>
      <c r="F2" s="93"/>
      <c r="G2" s="93"/>
      <c r="H2" s="93"/>
      <c r="I2" s="128"/>
      <c r="J2" s="96"/>
    </row>
    <row r="3" spans="1:10" ht="16.149999999999999" customHeight="1" thickBot="1" x14ac:dyDescent="0.3">
      <c r="A3" s="112"/>
      <c r="B3" s="93" t="s">
        <v>215</v>
      </c>
      <c r="C3" s="93"/>
      <c r="D3" s="93"/>
      <c r="E3" s="93" t="s">
        <v>216</v>
      </c>
      <c r="F3" s="93"/>
      <c r="G3" s="93"/>
      <c r="H3" s="93" t="s">
        <v>218</v>
      </c>
      <c r="I3" s="128"/>
      <c r="J3" s="96"/>
    </row>
    <row r="4" spans="1:10" ht="16.149999999999999" customHeight="1" x14ac:dyDescent="0.2">
      <c r="A4" s="112"/>
      <c r="B4" s="100" t="s">
        <v>3</v>
      </c>
      <c r="C4" s="55" t="s">
        <v>213</v>
      </c>
      <c r="D4" s="115"/>
      <c r="E4" s="100" t="s">
        <v>5</v>
      </c>
      <c r="F4" s="56" t="s">
        <v>213</v>
      </c>
      <c r="G4" s="115"/>
      <c r="H4" s="100" t="s">
        <v>7</v>
      </c>
      <c r="I4" s="56" t="s">
        <v>213</v>
      </c>
      <c r="J4" s="96"/>
    </row>
    <row r="5" spans="1:10" ht="16.149999999999999" customHeight="1" x14ac:dyDescent="0.2">
      <c r="A5" s="112"/>
      <c r="B5" s="101" t="s">
        <v>19</v>
      </c>
      <c r="C5" s="57" t="s">
        <v>213</v>
      </c>
      <c r="D5" s="116"/>
      <c r="E5" s="101" t="s">
        <v>21</v>
      </c>
      <c r="F5" s="58" t="s">
        <v>213</v>
      </c>
      <c r="G5" s="116"/>
      <c r="H5" s="101" t="s">
        <v>22</v>
      </c>
      <c r="I5" s="59"/>
      <c r="J5" s="96"/>
    </row>
    <row r="6" spans="1:10" ht="16.149999999999999" customHeight="1" x14ac:dyDescent="0.2">
      <c r="A6" s="112"/>
      <c r="B6" s="101" t="s">
        <v>24</v>
      </c>
      <c r="C6" s="57" t="s">
        <v>213</v>
      </c>
      <c r="D6" s="116"/>
      <c r="E6" s="101" t="s">
        <v>26</v>
      </c>
      <c r="F6" s="58" t="s">
        <v>213</v>
      </c>
      <c r="G6" s="116"/>
      <c r="H6" s="101" t="s">
        <v>28</v>
      </c>
      <c r="I6" s="60"/>
      <c r="J6" s="96"/>
    </row>
    <row r="7" spans="1:10" ht="16.149999999999999" customHeight="1" x14ac:dyDescent="0.2">
      <c r="A7" s="112"/>
      <c r="B7" s="101" t="s">
        <v>30</v>
      </c>
      <c r="C7" s="57" t="s">
        <v>213</v>
      </c>
      <c r="D7" s="116"/>
      <c r="E7" s="101" t="s">
        <v>32</v>
      </c>
      <c r="F7" s="58" t="s">
        <v>213</v>
      </c>
      <c r="G7" s="116"/>
      <c r="H7" s="101" t="s">
        <v>34</v>
      </c>
      <c r="I7" s="58" t="s">
        <v>213</v>
      </c>
      <c r="J7" s="96"/>
    </row>
    <row r="8" spans="1:10" ht="16.149999999999999" customHeight="1" thickBot="1" x14ac:dyDescent="0.25">
      <c r="A8" s="112"/>
      <c r="B8" s="101" t="s">
        <v>38</v>
      </c>
      <c r="C8" s="57"/>
      <c r="D8" s="116"/>
      <c r="E8" s="101" t="s">
        <v>39</v>
      </c>
      <c r="F8" s="60"/>
      <c r="G8" s="116"/>
      <c r="H8" s="102" t="s">
        <v>40</v>
      </c>
      <c r="I8" s="61"/>
      <c r="J8" s="96"/>
    </row>
    <row r="9" spans="1:10" ht="16.149999999999999" customHeight="1" x14ac:dyDescent="0.2">
      <c r="A9" s="112"/>
      <c r="B9" s="101" t="s">
        <v>48</v>
      </c>
      <c r="C9" s="62"/>
      <c r="D9" s="116"/>
      <c r="E9" s="101" t="s">
        <v>49</v>
      </c>
      <c r="F9" s="59"/>
      <c r="G9" s="98"/>
      <c r="H9" s="95"/>
      <c r="I9" s="95"/>
      <c r="J9" s="96"/>
    </row>
    <row r="10" spans="1:10" ht="16.149999999999999" customHeight="1" x14ac:dyDescent="0.2">
      <c r="A10" s="112"/>
      <c r="B10" s="101" t="s">
        <v>54</v>
      </c>
      <c r="C10" s="57"/>
      <c r="D10" s="116"/>
      <c r="E10" s="101" t="s">
        <v>55</v>
      </c>
      <c r="F10" s="63"/>
      <c r="G10" s="98"/>
      <c r="H10" s="95"/>
      <c r="I10" s="95"/>
      <c r="J10" s="96"/>
    </row>
    <row r="11" spans="1:10" ht="16.149999999999999" customHeight="1" x14ac:dyDescent="0.2">
      <c r="A11" s="112"/>
      <c r="B11" s="101" t="s">
        <v>51</v>
      </c>
      <c r="C11" s="57" t="s">
        <v>213</v>
      </c>
      <c r="D11" s="116"/>
      <c r="E11" s="101" t="s">
        <v>60</v>
      </c>
      <c r="F11" s="63"/>
      <c r="G11" s="98"/>
      <c r="H11" s="95"/>
      <c r="I11" s="95"/>
      <c r="J11" s="96"/>
    </row>
    <row r="12" spans="1:10" ht="16.149999999999999" customHeight="1" x14ac:dyDescent="0.2">
      <c r="A12" s="112"/>
      <c r="B12" s="101" t="s">
        <v>68</v>
      </c>
      <c r="C12" s="62"/>
      <c r="D12" s="116"/>
      <c r="E12" s="101" t="s">
        <v>69</v>
      </c>
      <c r="F12" s="64">
        <f>'Section1&amp;2'!C10*'Section1&amp;2'!C11/1000</f>
        <v>1234.5</v>
      </c>
      <c r="G12" s="98"/>
      <c r="H12" s="95"/>
      <c r="I12" s="95"/>
      <c r="J12" s="96"/>
    </row>
    <row r="13" spans="1:10" ht="16.149999999999999" customHeight="1" x14ac:dyDescent="0.2">
      <c r="A13" s="112"/>
      <c r="B13" s="101" t="s">
        <v>76</v>
      </c>
      <c r="C13" s="57"/>
      <c r="D13" s="116"/>
      <c r="E13" s="101" t="s">
        <v>51</v>
      </c>
      <c r="F13" s="58" t="s">
        <v>213</v>
      </c>
      <c r="G13" s="98"/>
      <c r="H13" s="95"/>
      <c r="I13" s="95"/>
      <c r="J13" s="96"/>
    </row>
    <row r="14" spans="1:10" ht="16.149999999999999" customHeight="1" x14ac:dyDescent="0.2">
      <c r="A14" s="112"/>
      <c r="B14" s="101" t="s">
        <v>87</v>
      </c>
      <c r="C14" s="62"/>
      <c r="D14" s="116"/>
      <c r="E14" s="101" t="s">
        <v>68</v>
      </c>
      <c r="F14" s="60"/>
      <c r="G14" s="98"/>
      <c r="H14" s="95"/>
      <c r="I14" s="95"/>
      <c r="J14" s="96"/>
    </row>
    <row r="15" spans="1:10" ht="16.149999999999999" customHeight="1" x14ac:dyDescent="0.2">
      <c r="A15" s="112"/>
      <c r="B15" s="101" t="s">
        <v>91</v>
      </c>
      <c r="C15" s="57" t="s">
        <v>213</v>
      </c>
      <c r="D15" s="116"/>
      <c r="E15" s="101" t="s">
        <v>92</v>
      </c>
      <c r="F15" s="65">
        <f>IF(ISERROR(F8/F14/1000),0,F8/F14/1000)</f>
        <v>0</v>
      </c>
      <c r="G15" s="98"/>
      <c r="H15" s="95"/>
      <c r="I15" s="95"/>
      <c r="J15" s="96"/>
    </row>
    <row r="16" spans="1:10" ht="16.149999999999999" customHeight="1" x14ac:dyDescent="0.2">
      <c r="A16" s="112"/>
      <c r="B16" s="101" t="s">
        <v>96</v>
      </c>
      <c r="C16" s="57" t="s">
        <v>213</v>
      </c>
      <c r="D16" s="116"/>
      <c r="E16" s="101" t="s">
        <v>97</v>
      </c>
      <c r="F16" s="58" t="s">
        <v>213</v>
      </c>
      <c r="G16" s="98"/>
      <c r="H16" s="95"/>
      <c r="I16" s="95"/>
      <c r="J16" s="96"/>
    </row>
    <row r="17" spans="1:10" ht="16.149999999999999" customHeight="1" x14ac:dyDescent="0.2">
      <c r="A17" s="112"/>
      <c r="B17" s="101" t="s">
        <v>103</v>
      </c>
      <c r="C17" s="35"/>
      <c r="D17" s="116"/>
      <c r="E17" s="101" t="s">
        <v>104</v>
      </c>
      <c r="F17" s="58" t="s">
        <v>213</v>
      </c>
      <c r="G17" s="98"/>
      <c r="H17" s="95"/>
      <c r="I17" s="95"/>
      <c r="J17" s="96"/>
    </row>
    <row r="18" spans="1:10" ht="16.149999999999999" customHeight="1" x14ac:dyDescent="0.2">
      <c r="A18" s="112"/>
      <c r="B18" s="101" t="s">
        <v>110</v>
      </c>
      <c r="C18" s="35"/>
      <c r="D18" s="116"/>
      <c r="E18" s="101" t="s">
        <v>111</v>
      </c>
      <c r="F18" s="58" t="s">
        <v>213</v>
      </c>
      <c r="G18" s="98"/>
      <c r="H18" s="95"/>
      <c r="I18" s="95"/>
      <c r="J18" s="96"/>
    </row>
    <row r="19" spans="1:10" ht="16.149999999999999" customHeight="1" x14ac:dyDescent="0.2">
      <c r="A19" s="112"/>
      <c r="B19" s="101" t="s">
        <v>115</v>
      </c>
      <c r="C19" s="62"/>
      <c r="D19" s="116"/>
      <c r="E19" s="101" t="s">
        <v>116</v>
      </c>
      <c r="F19" s="58" t="s">
        <v>213</v>
      </c>
      <c r="G19" s="98"/>
      <c r="H19" s="95"/>
      <c r="I19" s="95"/>
      <c r="J19" s="96"/>
    </row>
    <row r="20" spans="1:10" ht="16.149999999999999" customHeight="1" x14ac:dyDescent="0.2">
      <c r="A20" s="112"/>
      <c r="B20" s="101" t="s">
        <v>118</v>
      </c>
      <c r="C20" s="62"/>
      <c r="D20" s="116"/>
      <c r="E20" s="101" t="s">
        <v>119</v>
      </c>
      <c r="F20" s="58" t="s">
        <v>213</v>
      </c>
      <c r="G20" s="98"/>
      <c r="H20" s="95"/>
      <c r="I20" s="95"/>
      <c r="J20" s="96"/>
    </row>
    <row r="21" spans="1:10" ht="16.149999999999999" customHeight="1" x14ac:dyDescent="0.2">
      <c r="A21" s="112"/>
      <c r="B21" s="101" t="s">
        <v>71</v>
      </c>
      <c r="C21" s="57" t="s">
        <v>213</v>
      </c>
      <c r="D21" s="116"/>
      <c r="E21" s="101" t="s">
        <v>112</v>
      </c>
      <c r="F21" s="58" t="s">
        <v>213</v>
      </c>
      <c r="G21" s="98"/>
      <c r="H21" s="95"/>
      <c r="I21" s="95"/>
      <c r="J21" s="96"/>
    </row>
    <row r="22" spans="1:10" ht="16.149999999999999" customHeight="1" x14ac:dyDescent="0.2">
      <c r="A22" s="112"/>
      <c r="B22" s="101" t="s">
        <v>121</v>
      </c>
      <c r="C22" s="57" t="s">
        <v>213</v>
      </c>
      <c r="D22" s="116"/>
      <c r="E22" s="101" t="s">
        <v>76</v>
      </c>
      <c r="F22" s="59"/>
      <c r="G22" s="98"/>
      <c r="H22" s="95"/>
      <c r="I22" s="95"/>
      <c r="J22" s="96"/>
    </row>
    <row r="23" spans="1:10" ht="16.149999999999999" customHeight="1" thickBot="1" x14ac:dyDescent="0.25">
      <c r="A23" s="112"/>
      <c r="B23" s="102" t="s">
        <v>124</v>
      </c>
      <c r="C23" s="66"/>
      <c r="D23" s="117"/>
      <c r="E23" s="102" t="s">
        <v>125</v>
      </c>
      <c r="F23" s="67" t="s">
        <v>213</v>
      </c>
      <c r="G23" s="98"/>
      <c r="H23" s="95"/>
      <c r="I23" s="95"/>
      <c r="J23" s="96"/>
    </row>
    <row r="24" spans="1:10" ht="16.149999999999999" customHeight="1" thickBot="1" x14ac:dyDescent="0.3">
      <c r="A24" s="106" t="s">
        <v>301</v>
      </c>
      <c r="B24" s="113"/>
      <c r="C24" s="113"/>
      <c r="D24" s="113"/>
      <c r="E24" s="113"/>
      <c r="F24" s="114"/>
      <c r="G24" s="113"/>
      <c r="H24" s="107"/>
      <c r="I24" s="107"/>
      <c r="J24" s="108"/>
    </row>
    <row r="25" spans="1:10" ht="16.149999999999999" customHeight="1" thickTop="1" x14ac:dyDescent="0.2"/>
  </sheetData>
  <sheetProtection password="F6DB" sheet="1" objects="1" scenarios="1"/>
  <dataConsolidate/>
  <dataValidations count="20">
    <dataValidation type="custom" allowBlank="1" showInputMessage="1" showErrorMessage="1" errorTitle="CT or Diesel Rating at ISO" error="CT or Diesel Rating at ISO must be a positive number or zero with a maximum of one decimal place." sqref="C9">
      <formula1>AND(C9=INT(C9*10)/10,C9&gt;=0,INT(C9)&lt;=9999999999)</formula1>
    </dataValidation>
    <dataValidation type="custom" allowBlank="1" showInputMessage="1" showErrorMessage="1" errorTitle="Number of CT or Diesel Units" error="Number of CT or Diesel Units must be a positive integer or zero." sqref="C10">
      <formula1>AND(C10=INT(C10),C10&gt;=0,C10&lt;=99)</formula1>
    </dataValidation>
    <dataValidation type="custom" allowBlank="1" showInputMessage="1" showErrorMessage="1" errorTitle="STG Capacity" error="STG Capacity must be a positive number or zero with a maximum of one decimal place." sqref="C12">
      <formula1>AND(C12=INT(C12*10)/10,C12&gt;=0,INT(C12)&lt;=9999999999)</formula1>
    </dataValidation>
    <dataValidation type="custom" allowBlank="1" showInputMessage="1" showErrorMessage="1" errorTitle="Number of STG" error="Number of STG must be a positive integer or zero." sqref="C13">
      <formula1>AND(C13=INT(C13),C13&gt;=0,C13&lt;=99)</formula1>
    </dataValidation>
    <dataValidation type="custom" allowBlank="1" showInputMessage="1" showErrorMessage="1" errorTitle="Per HRSG Duct Burner Capacity" error="Per HRSG Duct Burner Capacity must be a positive number or zero with a maximum of one decimal place." sqref="C14">
      <formula1>AND(C14=INT(C14*10)/10,C14&gt;=0,INT(C14)&lt;=9999999999)</formula1>
    </dataValidation>
    <dataValidation type="custom" allowBlank="1" showInputMessage="1" showErrorMessage="1" errorTitle="HRSG HP Pressue/Temperature" error="HRSG HP Pressure/Temperature must be in the form number/number." sqref="C17">
      <formula1>AND(ISNUMBER(RIGHT(C17,FIND("/",C17)-1)*1),ISNUMBER(LEFT(C17,FIND("/",C17)-1)*1),LEN(C17)-LEN(SUBSTITUTE(C17,"/",""))=1)</formula1>
    </dataValidation>
    <dataValidation type="custom" allowBlank="1" showInputMessage="1" showErrorMessage="1" errorTitle="HRSG Reheat Pressure/Temperature" error="HRSG Reheat Pressure/Temperature must be in the form number/number." sqref="C18">
      <formula1>AND(ISNUMBER(RIGHT(C18,FIND("/",C18)-1)*1),ISNUMBER(LEFT(C18,FIND("/",C18)-1)*1),LEN(C18)-LEN(SUBSTITUTE(C18,"/",""))=1)</formula1>
    </dataValidation>
    <dataValidation type="custom" allowBlank="1" showInputMessage="1" showErrorMessage="1" errorTitle="Avg Steam Export Flow to Host" error="Average Steam Export Flow to Host must be a positive number or zero with a maximum of one decimal place." sqref="C19">
      <formula1>AND(C19=INT(C19),C19&gt;=0,INT(C19)&lt;=9999999999)</formula1>
    </dataValidation>
    <dataValidation type="custom" allowBlank="1" showInputMessage="1" showErrorMessage="1" errorTitle="Avg Electric Export Flow to Host" error="Average Electric Export Flow to Host must be a positive number or zero with a maximum of one decimal place." sqref="C20">
      <formula1>AND(C20=INT(C20*10)/10,C20&gt;=0,INT(C20)&lt;=9999999999)</formula1>
    </dataValidation>
    <dataValidation type="custom" allowBlank="1" showInputMessage="1" showErrorMessage="1" errorTitle="Target Inlet Temperature" error="Target Inlet Temperature must be an integer." sqref="C23">
      <formula1>AND(C23=INT(C23*10)/10,INT(C23)&lt;=9999,INT(C23)&gt;=-9999)</formula1>
    </dataValidation>
    <dataValidation type="custom" allowBlank="1" showInputMessage="1" showErrorMessage="1" errorTitle="Boiler HP Steam Rating" error="Boiler HP Steam Rating must be a positive number or zero with a maximum of one decimal place." sqref="F8">
      <formula1>AND(F8=INT(F8*10)/10,F8&gt;=0,INT(F8)&lt;=9999999999)</formula1>
    </dataValidation>
    <dataValidation type="custom" allowBlank="1" showInputMessage="1" showErrorMessage="1" errorTitle="Number of Boilers" error="Number of Boilers must be a positive integer or zero." sqref="F9">
      <formula1>AND(F9=INT(F9),F9&gt;=0,F9&lt;=99)</formula1>
    </dataValidation>
    <dataValidation type="custom" allowBlank="1" showInputMessage="1" showErrorMessage="1" errorTitle="Boiler Reheat Pressure/Temp" error="Boiler Reheat Pressure/Temperature must be in the form number/number." sqref="F11">
      <formula1>AND(ISNUMBER(RIGHT(F11,FIND("/",F11)-1)*1),ISNUMBER(LEFT(F11,FIND("/",F11)-1)*1),LEN(F11)-LEN(SUBSTITUTE(F11,"/",""))=1)</formula1>
    </dataValidation>
    <dataValidation type="custom" allowBlank="1" showInputMessage="1" showErrorMessage="1" errorTitle="Boiler HP Pressure/Temperature" error="Boiler HP Pressure/Temperature must be in the form number/number." sqref="F10">
      <formula1>AND(ISNUMBER(RIGHT(F10,FIND("/",F10)-1)*1),ISNUMBER(LEFT(F10,FIND("/",F10)-1)*1),LEN(F10)-LEN(SUBSTITUTE(F10,"/",""))=1)</formula1>
    </dataValidation>
    <dataValidation type="custom" allowBlank="1" showInputMessage="1" showErrorMessage="1" errorTitle="STG Capacity" error="STG Capacity must be a positive number or zero with a maximum of one decimal place." sqref="F14">
      <formula1>AND(F14=INT(F14*10)/10,F14&gt;=0,INT(F14)&lt;=9999999999)</formula1>
    </dataValidation>
    <dataValidation type="custom" allowBlank="1" showInputMessage="1" showErrorMessage="1" errorTitle="Number of STG" error="Number of STG must be a positive integer or zero." sqref="F22">
      <formula1>AND(F22=INT(F22),F22&gt;=0,F22&lt;=99)</formula1>
    </dataValidation>
    <dataValidation type="custom" allowBlank="1" showInputMessage="1" showErrorMessage="1" errorTitle="Number of Turbines" error="Number of Turbines must be a positive integer or zero." sqref="I5">
      <formula1>AND(I5=INT(I5),I5&gt;=0,I5&lt;=99)</formula1>
    </dataValidation>
    <dataValidation type="custom" allowBlank="1" showInputMessage="1" showErrorMessage="1" errorTitle="Turbine Capacity" error="Turbine Capacity must be a positive number or zero with a maximum of one decimal place." sqref="I6">
      <formula1>AND(I6=INT(I6*10)/10,I6&gt;=0,INT(I6)&lt;=9999999999)</formula1>
    </dataValidation>
    <dataValidation type="custom" allowBlank="1" showInputMessage="1" showErrorMessage="1" errorTitle="Number of Pumps" error="Number of Pumps must be a positive integer or zero." sqref="I8">
      <formula1>AND(I8=INT(I8),I8&gt;=0,I8&lt;=99)</formula1>
    </dataValidation>
    <dataValidation type="textLength" operator="lessThanOrEqual" allowBlank="1" showInputMessage="1" showErrorMessage="1" errorTitle="CT or Diesel Model" error="CT or Diesel Model text length must not exceed 100 characters." sqref="C8">
      <formula1>100</formula1>
    </dataValidation>
  </dataValidations>
  <pageMargins left="0.7" right="0.7" top="0.75" bottom="0.75" header="0.3" footer="0.3"/>
  <pageSetup scale="41" orientation="landscape" r:id="rId1"/>
  <headerFooter>
    <oddHeader>&amp;C&amp;F</oddHead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DropDown!$C$12:$J$12</xm:f>
          </x14:formula1>
          <xm:sqref>F23</xm:sqref>
        </x14:dataValidation>
        <x14:dataValidation type="list" allowBlank="1" showInputMessage="1" showErrorMessage="1">
          <x14:formula1>
            <xm:f>DropDown!$C$12:$J$12</xm:f>
          </x14:formula1>
          <xm:sqref>C21</xm:sqref>
        </x14:dataValidation>
        <x14:dataValidation type="list" allowBlank="1" showInputMessage="1" showErrorMessage="1">
          <x14:formula1>
            <xm:f>DropDown!$C$9:$L$9</xm:f>
          </x14:formula1>
          <xm:sqref>I7</xm:sqref>
        </x14:dataValidation>
        <x14:dataValidation type="list" allowBlank="1" showInputMessage="1" showErrorMessage="1">
          <x14:formula1>
            <xm:f>DropDown!$C$9:$L$9</xm:f>
          </x14:formula1>
          <xm:sqref>I4</xm:sqref>
        </x14:dataValidation>
        <x14:dataValidation type="list" allowBlank="1" showInputMessage="1" showErrorMessage="1">
          <x14:formula1>
            <xm:f>DropDown!$C$9:$L$9</xm:f>
          </x14:formula1>
          <xm:sqref>C11</xm:sqref>
        </x14:dataValidation>
        <x14:dataValidation type="list" allowBlank="1" showInputMessage="1" showErrorMessage="1">
          <x14:formula1>
            <xm:f>DropDown!$C$9:$L$9</xm:f>
          </x14:formula1>
          <xm:sqref>F13</xm:sqref>
        </x14:dataValidation>
        <x14:dataValidation type="list" allowBlank="1" showInputMessage="1" showErrorMessage="1">
          <x14:formula1>
            <xm:f>DropDown!$C$18:$H$18</xm:f>
          </x14:formula1>
          <xm:sqref>F21</xm:sqref>
        </x14:dataValidation>
        <x14:dataValidation type="list" allowBlank="1" showInputMessage="1" showErrorMessage="1">
          <x14:formula1>
            <xm:f>DropDown!$C$17:$J$17</xm:f>
          </x14:formula1>
          <xm:sqref>F18:F20</xm:sqref>
        </x14:dataValidation>
        <x14:dataValidation type="list" allowBlank="1" showInputMessage="1" showErrorMessage="1">
          <x14:formula1>
            <xm:f>DropDown!$C$16:$K$16</xm:f>
          </x14:formula1>
          <xm:sqref>F16:F17</xm:sqref>
        </x14:dataValidation>
        <x14:dataValidation type="list" allowBlank="1" showInputMessage="1" showErrorMessage="1">
          <x14:formula1>
            <xm:f>DropDown!$C$15:$I$15</xm:f>
          </x14:formula1>
          <xm:sqref>F7</xm:sqref>
        </x14:dataValidation>
        <x14:dataValidation type="list" allowBlank="1" showInputMessage="1" showErrorMessage="1">
          <x14:formula1>
            <xm:f>DropDown!$C$14:$J$14</xm:f>
          </x14:formula1>
          <xm:sqref>F6</xm:sqref>
        </x14:dataValidation>
        <x14:dataValidation type="list" allowBlank="1" showInputMessage="1" showErrorMessage="1">
          <x14:formula1>
            <xm:f>DropDown!$C$6:$H$6</xm:f>
          </x14:formula1>
          <xm:sqref>F5</xm:sqref>
        </x14:dataValidation>
        <x14:dataValidation type="list" allowBlank="1" showInputMessage="1" showErrorMessage="1">
          <x14:formula1>
            <xm:f>DropDown!$C$4:$L$4</xm:f>
          </x14:formula1>
          <xm:sqref>F4</xm:sqref>
        </x14:dataValidation>
        <x14:dataValidation type="list" allowBlank="1" showInputMessage="1" showErrorMessage="1">
          <x14:formula1>
            <xm:f>DropDown!$C$13:$K$13</xm:f>
          </x14:formula1>
          <xm:sqref>C22</xm:sqref>
        </x14:dataValidation>
        <x14:dataValidation type="list" allowBlank="1" showInputMessage="1" showErrorMessage="1">
          <x14:formula1>
            <xm:f>DropDown!$C$11:$J$11</xm:f>
          </x14:formula1>
          <xm:sqref>C16</xm:sqref>
        </x14:dataValidation>
        <x14:dataValidation type="list" allowBlank="1" showInputMessage="1" showErrorMessage="1">
          <x14:formula1>
            <xm:f>DropDown!$C$10:$I$10</xm:f>
          </x14:formula1>
          <xm:sqref>C15</xm:sqref>
        </x14:dataValidation>
        <x14:dataValidation type="list" allowBlank="1" showInputMessage="1" showErrorMessage="1">
          <x14:formula1>
            <xm:f>DropDown!$C$8:$M$8</xm:f>
          </x14:formula1>
          <xm:sqref>C7</xm:sqref>
        </x14:dataValidation>
        <x14:dataValidation type="list" allowBlank="1" showInputMessage="1" showErrorMessage="1">
          <x14:formula1>
            <xm:f>DropDown!$C$7:$F$7</xm:f>
          </x14:formula1>
          <xm:sqref>C6</xm:sqref>
        </x14:dataValidation>
        <x14:dataValidation type="list" allowBlank="1" showInputMessage="1" showErrorMessage="1">
          <x14:formula1>
            <xm:f>DropDown!$C$5:$H$5</xm:f>
          </x14:formula1>
          <xm:sqref>C5</xm:sqref>
        </x14:dataValidation>
        <x14:dataValidation type="list" allowBlank="1" showInputMessage="1" showErrorMessage="1">
          <x14:formula1>
            <xm:f>DropDown!$C$4:$G$4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6"/>
  <sheetViews>
    <sheetView showGridLines="0" zoomScale="80" zoomScaleNormal="80" zoomScaleSheetLayoutView="80" workbookViewId="0"/>
  </sheetViews>
  <sheetFormatPr defaultColWidth="9.140625" defaultRowHeight="16.149999999999999" customHeight="1" x14ac:dyDescent="0.2"/>
  <cols>
    <col min="1" max="1" width="13.7109375" style="91" customWidth="1" collapsed="1"/>
    <col min="2" max="2" width="80.140625" style="91" bestFit="1" customWidth="1" collapsed="1"/>
    <col min="3" max="3" width="15" style="91" customWidth="1" collapsed="1"/>
    <col min="4" max="4" width="19.7109375" style="91" customWidth="1" collapsed="1"/>
    <col min="5" max="5" width="31.42578125" style="91" customWidth="1" collapsed="1"/>
    <col min="6" max="6" width="9.140625" style="91" customWidth="1" collapsed="1"/>
    <col min="7" max="7" width="9.140625" style="91" collapsed="1"/>
    <col min="8" max="8" width="9.140625" style="91" customWidth="1" collapsed="1"/>
    <col min="9" max="16384" width="9.140625" style="91" collapsed="1"/>
  </cols>
  <sheetData>
    <row r="1" spans="1:6" ht="16.149999999999999" customHeight="1" thickTop="1" thickBot="1" x14ac:dyDescent="0.25">
      <c r="A1" s="111" t="s">
        <v>300</v>
      </c>
      <c r="B1" s="89"/>
      <c r="C1" s="89"/>
      <c r="D1" s="89"/>
      <c r="E1" s="89"/>
      <c r="F1" s="90"/>
    </row>
    <row r="2" spans="1:6" ht="16.149999999999999" customHeight="1" thickBot="1" x14ac:dyDescent="0.3">
      <c r="A2" s="92"/>
      <c r="B2" s="93" t="s">
        <v>219</v>
      </c>
      <c r="C2" s="123" t="s">
        <v>155</v>
      </c>
      <c r="D2" s="123" t="s">
        <v>137</v>
      </c>
      <c r="E2" s="104" t="s">
        <v>221</v>
      </c>
      <c r="F2" s="96"/>
    </row>
    <row r="3" spans="1:6" ht="16.149999999999999" customHeight="1" thickBot="1" x14ac:dyDescent="0.25">
      <c r="A3" s="112"/>
      <c r="B3" s="105" t="s">
        <v>242</v>
      </c>
      <c r="C3" s="68"/>
      <c r="D3" s="28"/>
      <c r="E3" s="44">
        <f>C3*D3</f>
        <v>0</v>
      </c>
      <c r="F3" s="121"/>
    </row>
    <row r="4" spans="1:6" ht="16.149999999999999" customHeight="1" x14ac:dyDescent="0.2">
      <c r="A4" s="112"/>
      <c r="B4" s="118"/>
      <c r="C4" s="150"/>
      <c r="D4" s="151"/>
      <c r="E4" s="122"/>
      <c r="F4" s="121"/>
    </row>
    <row r="5" spans="1:6" ht="16.149999999999999" customHeight="1" thickBot="1" x14ac:dyDescent="0.25">
      <c r="A5" s="92"/>
      <c r="B5" s="95"/>
      <c r="C5" s="95"/>
      <c r="D5" s="95"/>
      <c r="E5" s="95"/>
      <c r="F5" s="96"/>
    </row>
    <row r="6" spans="1:6" ht="16.149999999999999" customHeight="1" thickBot="1" x14ac:dyDescent="0.3">
      <c r="A6" s="92"/>
      <c r="B6" s="93" t="s">
        <v>157</v>
      </c>
      <c r="C6" s="123" t="s">
        <v>155</v>
      </c>
      <c r="D6" s="123" t="s">
        <v>137</v>
      </c>
      <c r="E6" s="104" t="s">
        <v>221</v>
      </c>
      <c r="F6" s="96"/>
    </row>
    <row r="7" spans="1:6" ht="16.149999999999999" customHeight="1" x14ac:dyDescent="0.2">
      <c r="A7" s="92"/>
      <c r="B7" s="119" t="s">
        <v>159</v>
      </c>
      <c r="C7" s="70"/>
      <c r="D7" s="29"/>
      <c r="E7" s="43">
        <f>C7*D7</f>
        <v>0</v>
      </c>
      <c r="F7" s="96"/>
    </row>
    <row r="8" spans="1:6" ht="16.149999999999999" customHeight="1" x14ac:dyDescent="0.2">
      <c r="A8" s="92"/>
      <c r="B8" s="119" t="s">
        <v>162</v>
      </c>
      <c r="C8" s="70"/>
      <c r="D8" s="29"/>
      <c r="E8" s="43">
        <f t="shared" ref="E8:E13" si="0">C8*D8</f>
        <v>0</v>
      </c>
      <c r="F8" s="96"/>
    </row>
    <row r="9" spans="1:6" ht="16.149999999999999" customHeight="1" x14ac:dyDescent="0.2">
      <c r="A9" s="92"/>
      <c r="B9" s="119" t="s">
        <v>164</v>
      </c>
      <c r="C9" s="70"/>
      <c r="D9" s="29"/>
      <c r="E9" s="43">
        <f t="shared" si="0"/>
        <v>0</v>
      </c>
      <c r="F9" s="96"/>
    </row>
    <row r="10" spans="1:6" ht="16.149999999999999" customHeight="1" x14ac:dyDescent="0.2">
      <c r="A10" s="92"/>
      <c r="B10" s="119" t="s">
        <v>166</v>
      </c>
      <c r="C10" s="70"/>
      <c r="D10" s="29"/>
      <c r="E10" s="43">
        <f t="shared" si="0"/>
        <v>0</v>
      </c>
      <c r="F10" s="96"/>
    </row>
    <row r="11" spans="1:6" ht="16.149999999999999" customHeight="1" x14ac:dyDescent="0.2">
      <c r="A11" s="92"/>
      <c r="B11" s="119" t="s">
        <v>168</v>
      </c>
      <c r="C11" s="70"/>
      <c r="D11" s="29"/>
      <c r="E11" s="43">
        <f t="shared" si="0"/>
        <v>0</v>
      </c>
      <c r="F11" s="96"/>
    </row>
    <row r="12" spans="1:6" ht="16.149999999999999" customHeight="1" x14ac:dyDescent="0.2">
      <c r="A12" s="92"/>
      <c r="B12" s="119" t="s">
        <v>170</v>
      </c>
      <c r="C12" s="70"/>
      <c r="D12" s="29"/>
      <c r="E12" s="43">
        <f t="shared" si="0"/>
        <v>0</v>
      </c>
      <c r="F12" s="96"/>
    </row>
    <row r="13" spans="1:6" ht="16.149999999999999" customHeight="1" thickBot="1" x14ac:dyDescent="0.25">
      <c r="A13" s="92"/>
      <c r="B13" s="120" t="s">
        <v>172</v>
      </c>
      <c r="C13" s="71"/>
      <c r="D13" s="30"/>
      <c r="E13" s="72">
        <f t="shared" si="0"/>
        <v>0</v>
      </c>
      <c r="F13" s="96"/>
    </row>
    <row r="14" spans="1:6" ht="16.149999999999999" customHeight="1" thickBot="1" x14ac:dyDescent="0.3">
      <c r="A14" s="106" t="s">
        <v>301</v>
      </c>
      <c r="B14" s="107"/>
      <c r="C14" s="107"/>
      <c r="D14" s="107"/>
      <c r="E14" s="107"/>
      <c r="F14" s="108"/>
    </row>
    <row r="15" spans="1:6" ht="16.149999999999999" customHeight="1" thickTop="1" x14ac:dyDescent="0.2"/>
    <row r="16" spans="1:6" ht="16.149999999999999" customHeight="1" x14ac:dyDescent="0.2">
      <c r="D16" s="152"/>
    </row>
  </sheetData>
  <sheetProtection password="F6DB" sheet="1" objects="1" scenarios="1"/>
  <dataValidations count="2">
    <dataValidation type="custom" allowBlank="1" showInputMessage="1" showErrorMessage="1" errorTitle="% Avoidable" error="% Avoidable must be a number &gt;=0 and &lt;=1 with a maximum of 10 decimal places." sqref="D3 D7:D13">
      <formula1>AND(D3=INT(D3*1000000000000)/1000000000000,D3&gt;=0,D3&lt;=1)</formula1>
    </dataValidation>
    <dataValidation type="custom" allowBlank="1" showInputMessage="1" showErrorMessage="1" errorTitle="Base" error="Base value must be a positive number or zero with a maximum of two decimal places." sqref="C3 C7:C13">
      <formula1>AND(C3=INT(C3*100)/100,C3&gt;=0,INT(C3)&lt;=9999999999999)</formula1>
    </dataValidation>
  </dataValidations>
  <pageMargins left="0.7" right="0.7" top="0.75" bottom="0.75" header="0.3" footer="0.3"/>
  <pageSetup scale="41" orientation="landscape" r:id="rId1"/>
  <headerFooter>
    <oddHeader>&amp;C&amp;F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24"/>
  <sheetViews>
    <sheetView showGridLines="0" zoomScale="80" zoomScaleNormal="80" zoomScaleSheetLayoutView="80" workbookViewId="0"/>
  </sheetViews>
  <sheetFormatPr defaultColWidth="9.140625" defaultRowHeight="16.149999999999999" customHeight="1" x14ac:dyDescent="0.2"/>
  <cols>
    <col min="1" max="1" width="13.7109375" style="91" customWidth="1" collapsed="1"/>
    <col min="2" max="2" width="96.7109375" style="91" bestFit="1" customWidth="1" collapsed="1"/>
    <col min="3" max="3" width="14.28515625" style="91" bestFit="1" customWidth="1" collapsed="1"/>
    <col min="4" max="4" width="15.42578125" style="91" bestFit="1" customWidth="1" collapsed="1"/>
    <col min="5" max="5" width="24.28515625" style="91" bestFit="1" customWidth="1" collapsed="1"/>
    <col min="6" max="6" width="9.140625" style="91" collapsed="1"/>
    <col min="7" max="9" width="9.140625" style="91" customWidth="1" collapsed="1"/>
    <col min="10" max="16384" width="9.140625" style="91" collapsed="1"/>
  </cols>
  <sheetData>
    <row r="1" spans="1:6" ht="16.149999999999999" customHeight="1" thickTop="1" thickBot="1" x14ac:dyDescent="0.25">
      <c r="A1" s="111" t="s">
        <v>300</v>
      </c>
      <c r="B1" s="89"/>
      <c r="C1" s="89"/>
      <c r="D1" s="89"/>
      <c r="E1" s="89"/>
      <c r="F1" s="90"/>
    </row>
    <row r="2" spans="1:6" ht="16.149999999999999" customHeight="1" thickBot="1" x14ac:dyDescent="0.3">
      <c r="A2" s="92"/>
      <c r="B2" s="93" t="s">
        <v>260</v>
      </c>
      <c r="C2" s="123" t="s">
        <v>155</v>
      </c>
      <c r="D2" s="123" t="s">
        <v>137</v>
      </c>
      <c r="E2" s="104" t="s">
        <v>221</v>
      </c>
      <c r="F2" s="96"/>
    </row>
    <row r="3" spans="1:6" ht="16.149999999999999" customHeight="1" x14ac:dyDescent="0.2">
      <c r="A3" s="92"/>
      <c r="B3" s="100" t="s">
        <v>176</v>
      </c>
      <c r="C3" s="73"/>
      <c r="D3" s="31"/>
      <c r="E3" s="41">
        <f>C3*D3</f>
        <v>0</v>
      </c>
      <c r="F3" s="96"/>
    </row>
    <row r="4" spans="1:6" ht="16.149999999999999" customHeight="1" x14ac:dyDescent="0.2">
      <c r="A4" s="92"/>
      <c r="B4" s="101" t="s">
        <v>177</v>
      </c>
      <c r="C4" s="69"/>
      <c r="D4" s="32"/>
      <c r="E4" s="43">
        <f t="shared" ref="E4:E5" si="0">C4*D4</f>
        <v>0</v>
      </c>
      <c r="F4" s="96"/>
    </row>
    <row r="5" spans="1:6" ht="16.149999999999999" customHeight="1" x14ac:dyDescent="0.2">
      <c r="A5" s="92"/>
      <c r="B5" s="101" t="s">
        <v>178</v>
      </c>
      <c r="C5" s="69"/>
      <c r="D5" s="32"/>
      <c r="E5" s="43">
        <f t="shared" si="0"/>
        <v>0</v>
      </c>
      <c r="F5" s="96"/>
    </row>
    <row r="6" spans="1:6" ht="16.149999999999999" customHeight="1" thickBot="1" x14ac:dyDescent="0.25">
      <c r="A6" s="92"/>
      <c r="B6" s="102" t="s">
        <v>180</v>
      </c>
      <c r="C6" s="74"/>
      <c r="D6" s="33"/>
      <c r="E6" s="72">
        <f t="shared" ref="E6" si="1">C6*D6</f>
        <v>0</v>
      </c>
      <c r="F6" s="96"/>
    </row>
    <row r="7" spans="1:6" ht="16.149999999999999" customHeight="1" x14ac:dyDescent="0.2">
      <c r="A7" s="92"/>
      <c r="B7" s="95"/>
      <c r="C7" s="95"/>
      <c r="D7" s="95"/>
      <c r="E7" s="95"/>
      <c r="F7" s="96"/>
    </row>
    <row r="8" spans="1:6" ht="16.149999999999999" customHeight="1" thickBot="1" x14ac:dyDescent="0.25">
      <c r="A8" s="92"/>
      <c r="B8" s="95"/>
      <c r="C8" s="95"/>
      <c r="D8" s="95"/>
      <c r="E8" s="95"/>
      <c r="F8" s="96"/>
    </row>
    <row r="9" spans="1:6" ht="16.149999999999999" customHeight="1" thickBot="1" x14ac:dyDescent="0.3">
      <c r="A9" s="92"/>
      <c r="B9" s="93" t="s">
        <v>261</v>
      </c>
      <c r="C9" s="123" t="s">
        <v>155</v>
      </c>
      <c r="D9" s="123" t="s">
        <v>137</v>
      </c>
      <c r="E9" s="104" t="s">
        <v>221</v>
      </c>
      <c r="F9" s="96"/>
    </row>
    <row r="10" spans="1:6" ht="16.149999999999999" customHeight="1" x14ac:dyDescent="0.2">
      <c r="A10" s="92"/>
      <c r="B10" s="124" t="s">
        <v>185</v>
      </c>
      <c r="C10" s="75"/>
      <c r="D10" s="34"/>
      <c r="E10" s="41">
        <f>C10*D10</f>
        <v>0</v>
      </c>
      <c r="F10" s="96"/>
    </row>
    <row r="11" spans="1:6" ht="16.149999999999999" customHeight="1" x14ac:dyDescent="0.2">
      <c r="A11" s="92"/>
      <c r="B11" s="119" t="s">
        <v>187</v>
      </c>
      <c r="C11" s="70"/>
      <c r="D11" s="29"/>
      <c r="E11" s="43">
        <f t="shared" ref="E11:E14" si="2">C11*D11</f>
        <v>0</v>
      </c>
      <c r="F11" s="96"/>
    </row>
    <row r="12" spans="1:6" ht="16.149999999999999" customHeight="1" x14ac:dyDescent="0.2">
      <c r="A12" s="92"/>
      <c r="B12" s="119" t="s">
        <v>189</v>
      </c>
      <c r="C12" s="70"/>
      <c r="D12" s="29"/>
      <c r="E12" s="43">
        <f t="shared" si="2"/>
        <v>0</v>
      </c>
      <c r="F12" s="96"/>
    </row>
    <row r="13" spans="1:6" ht="16.149999999999999" customHeight="1" x14ac:dyDescent="0.2">
      <c r="A13" s="92"/>
      <c r="B13" s="119" t="s">
        <v>191</v>
      </c>
      <c r="C13" s="70"/>
      <c r="D13" s="29"/>
      <c r="E13" s="43">
        <f t="shared" si="2"/>
        <v>0</v>
      </c>
      <c r="F13" s="96"/>
    </row>
    <row r="14" spans="1:6" ht="16.149999999999999" customHeight="1" x14ac:dyDescent="0.2">
      <c r="A14" s="92"/>
      <c r="B14" s="119" t="s">
        <v>193</v>
      </c>
      <c r="C14" s="70"/>
      <c r="D14" s="29"/>
      <c r="E14" s="43">
        <f t="shared" si="2"/>
        <v>0</v>
      </c>
      <c r="F14" s="96"/>
    </row>
    <row r="15" spans="1:6" ht="16.149999999999999" customHeight="1" thickBot="1" x14ac:dyDescent="0.25">
      <c r="A15" s="92"/>
      <c r="B15" s="120" t="s">
        <v>195</v>
      </c>
      <c r="C15" s="71"/>
      <c r="D15" s="30"/>
      <c r="E15" s="72">
        <f t="shared" ref="E15" si="3">C15*D15</f>
        <v>0</v>
      </c>
      <c r="F15" s="96"/>
    </row>
    <row r="16" spans="1:6" ht="16.149999999999999" customHeight="1" x14ac:dyDescent="0.2">
      <c r="A16" s="92"/>
      <c r="B16" s="95"/>
      <c r="C16" s="95"/>
      <c r="D16" s="95"/>
      <c r="E16" s="95"/>
      <c r="F16" s="96"/>
    </row>
    <row r="17" spans="1:6" ht="16.149999999999999" customHeight="1" thickBot="1" x14ac:dyDescent="0.25">
      <c r="A17" s="92"/>
      <c r="B17" s="95"/>
      <c r="C17" s="95"/>
      <c r="D17" s="95"/>
      <c r="E17" s="95"/>
      <c r="F17" s="96"/>
    </row>
    <row r="18" spans="1:6" ht="16.149999999999999" customHeight="1" thickBot="1" x14ac:dyDescent="0.3">
      <c r="A18" s="92"/>
      <c r="B18" s="93" t="s">
        <v>198</v>
      </c>
      <c r="C18" s="123" t="s">
        <v>155</v>
      </c>
      <c r="D18" s="123" t="s">
        <v>137</v>
      </c>
      <c r="E18" s="104" t="s">
        <v>221</v>
      </c>
      <c r="F18" s="96"/>
    </row>
    <row r="19" spans="1:6" ht="16.149999999999999" customHeight="1" x14ac:dyDescent="0.2">
      <c r="A19" s="92"/>
      <c r="B19" s="124" t="s">
        <v>200</v>
      </c>
      <c r="C19" s="75"/>
      <c r="D19" s="34"/>
      <c r="E19" s="41">
        <f>C19*D19</f>
        <v>0</v>
      </c>
      <c r="F19" s="96"/>
    </row>
    <row r="20" spans="1:6" ht="16.149999999999999" customHeight="1" x14ac:dyDescent="0.2">
      <c r="A20" s="92"/>
      <c r="B20" s="119" t="s">
        <v>201</v>
      </c>
      <c r="C20" s="70"/>
      <c r="D20" s="29"/>
      <c r="E20" s="43">
        <f t="shared" ref="E20:E21" si="4">C20*D20</f>
        <v>0</v>
      </c>
      <c r="F20" s="96"/>
    </row>
    <row r="21" spans="1:6" ht="16.149999999999999" customHeight="1" x14ac:dyDescent="0.2">
      <c r="A21" s="92"/>
      <c r="B21" s="119" t="s">
        <v>202</v>
      </c>
      <c r="C21" s="70"/>
      <c r="D21" s="29"/>
      <c r="E21" s="43">
        <f t="shared" si="4"/>
        <v>0</v>
      </c>
      <c r="F21" s="96"/>
    </row>
    <row r="22" spans="1:6" ht="16.149999999999999" customHeight="1" thickBot="1" x14ac:dyDescent="0.25">
      <c r="A22" s="92"/>
      <c r="B22" s="120" t="s">
        <v>203</v>
      </c>
      <c r="C22" s="71"/>
      <c r="D22" s="30"/>
      <c r="E22" s="72">
        <f t="shared" ref="E22" si="5">C22*D22</f>
        <v>0</v>
      </c>
      <c r="F22" s="96"/>
    </row>
    <row r="23" spans="1:6" ht="16.149999999999999" customHeight="1" thickBot="1" x14ac:dyDescent="0.3">
      <c r="A23" s="106" t="s">
        <v>301</v>
      </c>
      <c r="B23" s="107"/>
      <c r="C23" s="107"/>
      <c r="D23" s="107"/>
      <c r="E23" s="107"/>
      <c r="F23" s="108"/>
    </row>
    <row r="24" spans="1:6" ht="16.149999999999999" customHeight="1" thickTop="1" x14ac:dyDescent="0.2"/>
  </sheetData>
  <sheetProtection password="F6DB" sheet="1" objects="1" scenarios="1"/>
  <dataValidations count="2">
    <dataValidation type="custom" allowBlank="1" showInputMessage="1" showErrorMessage="1" errorTitle="% Avoidable" error="% Avoidable must be a number &gt;=0 and &lt;=1 with a maximum of 10 decimal places." sqref="D3:D6 D10:D15 D19:D22">
      <formula1>AND(D3=INT(D3*1000000000000)/1000000000000,D3&gt;=0,D3&lt;=1)</formula1>
    </dataValidation>
    <dataValidation type="custom" allowBlank="1" showInputMessage="1" showErrorMessage="1" errorTitle="Base" error="Base value must be a positive number or zero with a maximum of two decimal places." sqref="C3:C6 C10:C15 C19:C22">
      <formula1>AND(C3=INT(C3*100)/100,C3&gt;=0,INT(C3)&lt;=9999999999999)</formula1>
    </dataValidation>
  </dataValidations>
  <pageMargins left="0.7" right="0.7" top="0.75" bottom="0.75" header="0.3" footer="0.3"/>
  <pageSetup scale="41" orientation="landscape" r:id="rId1"/>
  <headerFooter>
    <oddHeader>&amp;C&amp;F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0"/>
  <sheetViews>
    <sheetView showGridLines="0" zoomScale="80" zoomScaleNormal="80" zoomScaleSheetLayoutView="80" workbookViewId="0"/>
  </sheetViews>
  <sheetFormatPr defaultColWidth="9.140625" defaultRowHeight="16.149999999999999" customHeight="1" x14ac:dyDescent="0.2"/>
  <cols>
    <col min="1" max="1" width="13.7109375" style="91" customWidth="1" collapsed="1"/>
    <col min="2" max="2" width="39.42578125" style="91" bestFit="1" customWidth="1" collapsed="1"/>
    <col min="3" max="3" width="17.85546875" style="91" bestFit="1" customWidth="1" collapsed="1"/>
    <col min="4" max="4" width="17.5703125" style="91" customWidth="1" collapsed="1"/>
    <col min="5" max="5" width="43.28515625" style="91" customWidth="1" collapsed="1"/>
    <col min="6" max="6" width="20.42578125" style="91" bestFit="1" customWidth="1" collapsed="1"/>
    <col min="7" max="9" width="9.140625" style="91" customWidth="1" collapsed="1"/>
    <col min="10" max="16384" width="9.140625" style="91" collapsed="1"/>
  </cols>
  <sheetData>
    <row r="1" spans="1:6" ht="16.149999999999999" customHeight="1" thickTop="1" thickBot="1" x14ac:dyDescent="0.25">
      <c r="A1" s="111" t="s">
        <v>300</v>
      </c>
      <c r="B1" s="89"/>
      <c r="C1" s="89"/>
      <c r="D1" s="89"/>
      <c r="E1" s="89"/>
      <c r="F1" s="90"/>
    </row>
    <row r="2" spans="1:6" ht="16.149999999999999" customHeight="1" thickBot="1" x14ac:dyDescent="0.3">
      <c r="A2" s="92"/>
      <c r="B2" s="93" t="s">
        <v>204</v>
      </c>
      <c r="C2" s="123" t="s">
        <v>155</v>
      </c>
      <c r="D2" s="123" t="s">
        <v>137</v>
      </c>
      <c r="E2" s="104" t="s">
        <v>221</v>
      </c>
      <c r="F2" s="96"/>
    </row>
    <row r="3" spans="1:6" ht="16.149999999999999" customHeight="1" x14ac:dyDescent="0.2">
      <c r="A3" s="92"/>
      <c r="B3" s="124" t="s">
        <v>205</v>
      </c>
      <c r="C3" s="75"/>
      <c r="D3" s="34"/>
      <c r="E3" s="41">
        <f>C3*D3</f>
        <v>0</v>
      </c>
      <c r="F3" s="96"/>
    </row>
    <row r="4" spans="1:6" ht="16.149999999999999" customHeight="1" x14ac:dyDescent="0.2">
      <c r="A4" s="92"/>
      <c r="B4" s="119" t="s">
        <v>206</v>
      </c>
      <c r="C4" s="70"/>
      <c r="D4" s="29"/>
      <c r="E4" s="43">
        <f t="shared" ref="E4" si="0">C4*D4</f>
        <v>0</v>
      </c>
      <c r="F4" s="96"/>
    </row>
    <row r="5" spans="1:6" ht="16.149999999999999" customHeight="1" thickBot="1" x14ac:dyDescent="0.25">
      <c r="A5" s="92"/>
      <c r="B5" s="120" t="s">
        <v>207</v>
      </c>
      <c r="C5" s="71"/>
      <c r="D5" s="30"/>
      <c r="E5" s="72">
        <f t="shared" ref="E5" si="1">C5*D5</f>
        <v>0</v>
      </c>
      <c r="F5" s="96"/>
    </row>
    <row r="6" spans="1:6" ht="16.149999999999999" customHeight="1" thickBot="1" x14ac:dyDescent="0.25">
      <c r="A6" s="92"/>
      <c r="B6" s="95"/>
      <c r="C6" s="95"/>
      <c r="D6" s="95"/>
      <c r="E6" s="95"/>
      <c r="F6" s="96"/>
    </row>
    <row r="7" spans="1:6" ht="16.149999999999999" customHeight="1" thickBot="1" x14ac:dyDescent="0.25">
      <c r="A7" s="92"/>
      <c r="B7" s="125" t="s">
        <v>208</v>
      </c>
      <c r="C7" s="28"/>
      <c r="D7" s="95"/>
      <c r="E7" s="95"/>
      <c r="F7" s="96"/>
    </row>
    <row r="8" spans="1:6" ht="16.149999999999999" customHeight="1" x14ac:dyDescent="0.2">
      <c r="A8" s="92"/>
      <c r="B8" s="95"/>
      <c r="C8" s="95"/>
      <c r="D8" s="95"/>
      <c r="E8" s="95"/>
      <c r="F8" s="96"/>
    </row>
    <row r="9" spans="1:6" ht="16.149999999999999" customHeight="1" thickBot="1" x14ac:dyDescent="0.3">
      <c r="A9" s="106" t="s">
        <v>301</v>
      </c>
      <c r="B9" s="107"/>
      <c r="C9" s="107"/>
      <c r="D9" s="107"/>
      <c r="E9" s="107"/>
      <c r="F9" s="108"/>
    </row>
    <row r="10" spans="1:6" ht="16.149999999999999" customHeight="1" thickTop="1" x14ac:dyDescent="0.2">
      <c r="C10" s="126"/>
      <c r="F10" s="126"/>
    </row>
  </sheetData>
  <sheetProtection password="F6DB" sheet="1" objects="1" scenarios="1"/>
  <dataValidations count="2">
    <dataValidation type="custom" allowBlank="1" showInputMessage="1" showErrorMessage="1" errorTitle="% Avoidable" error="% Avoidable must be a number &gt;=0 and &lt;=1 with a maximum of 10 decimal places." sqref="D3:D5 C7">
      <formula1>AND(C3=INT(C3*1000000000000)/1000000000000,C3&gt;=0,C3&lt;=1)</formula1>
    </dataValidation>
    <dataValidation type="custom" allowBlank="1" showInputMessage="1" showErrorMessage="1" errorTitle="Base" error="Base value must be a positive number or zero with a maximum of two decimal places." sqref="C3 C5">
      <formula1>AND(C3=INT(C3*100)/100,C3&gt;=0,INT(C3)&lt;=9999999999999)</formula1>
    </dataValidation>
  </dataValidations>
  <pageMargins left="0.7" right="0.7" top="0.75" bottom="0.75" header="0.3" footer="0.3"/>
  <pageSetup scale="41" orientation="landscape" r:id="rId1"/>
  <headerFooter>
    <oddHeader>&amp;C&amp;F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"/>
  <sheetViews>
    <sheetView showGridLines="0" zoomScale="80" zoomScaleNormal="80" zoomScaleSheetLayoutView="80" workbookViewId="0"/>
  </sheetViews>
  <sheetFormatPr defaultColWidth="9.140625" defaultRowHeight="16.149999999999999" customHeight="1" x14ac:dyDescent="0.2"/>
  <cols>
    <col min="1" max="1" width="13.7109375" style="91" customWidth="1" collapsed="1"/>
    <col min="2" max="2" width="51.7109375" style="91" bestFit="1" customWidth="1" collapsed="1"/>
    <col min="3" max="3" width="14.28515625" style="91" bestFit="1" customWidth="1" collapsed="1"/>
    <col min="4" max="4" width="19.28515625" style="91" customWidth="1" collapsed="1"/>
    <col min="5" max="5" width="24.28515625" style="91" bestFit="1" customWidth="1" collapsed="1"/>
    <col min="6" max="6" width="9.140625" style="91" collapsed="1"/>
    <col min="7" max="9" width="9.140625" style="91" customWidth="1" collapsed="1"/>
    <col min="10" max="16384" width="9.140625" style="91" collapsed="1"/>
  </cols>
  <sheetData>
    <row r="1" spans="1:6" ht="16.149999999999999" customHeight="1" thickTop="1" thickBot="1" x14ac:dyDescent="0.25">
      <c r="A1" s="111" t="s">
        <v>300</v>
      </c>
      <c r="B1" s="89"/>
      <c r="C1" s="89"/>
      <c r="D1" s="89"/>
      <c r="E1" s="89"/>
      <c r="F1" s="90"/>
    </row>
    <row r="2" spans="1:6" ht="16.149999999999999" customHeight="1" thickBot="1" x14ac:dyDescent="0.3">
      <c r="A2" s="92"/>
      <c r="B2" s="93" t="s">
        <v>209</v>
      </c>
      <c r="C2" s="123" t="s">
        <v>155</v>
      </c>
      <c r="D2" s="123" t="s">
        <v>137</v>
      </c>
      <c r="E2" s="104" t="s">
        <v>221</v>
      </c>
      <c r="F2" s="96"/>
    </row>
    <row r="3" spans="1:6" ht="16.149999999999999" customHeight="1" x14ac:dyDescent="0.2">
      <c r="A3" s="92"/>
      <c r="B3" s="124" t="s">
        <v>210</v>
      </c>
      <c r="C3" s="75"/>
      <c r="D3" s="34"/>
      <c r="E3" s="41">
        <f>C3*D3</f>
        <v>0</v>
      </c>
      <c r="F3" s="96"/>
    </row>
    <row r="4" spans="1:6" ht="16.149999999999999" customHeight="1" x14ac:dyDescent="0.2">
      <c r="A4" s="92"/>
      <c r="B4" s="119" t="s">
        <v>211</v>
      </c>
      <c r="C4" s="70"/>
      <c r="D4" s="29"/>
      <c r="E4" s="43">
        <f t="shared" ref="E4:E5" si="0">C4*D4</f>
        <v>0</v>
      </c>
      <c r="F4" s="96"/>
    </row>
    <row r="5" spans="1:6" ht="16.149999999999999" customHeight="1" thickBot="1" x14ac:dyDescent="0.25">
      <c r="A5" s="92"/>
      <c r="B5" s="120" t="s">
        <v>212</v>
      </c>
      <c r="C5" s="71"/>
      <c r="D5" s="30"/>
      <c r="E5" s="72">
        <f t="shared" si="0"/>
        <v>0</v>
      </c>
      <c r="F5" s="96"/>
    </row>
    <row r="6" spans="1:6" ht="16.149999999999999" customHeight="1" thickBot="1" x14ac:dyDescent="0.3">
      <c r="A6" s="106" t="s">
        <v>301</v>
      </c>
      <c r="B6" s="107"/>
      <c r="C6" s="107"/>
      <c r="D6" s="107"/>
      <c r="E6" s="107"/>
      <c r="F6" s="108"/>
    </row>
    <row r="7" spans="1:6" ht="16.149999999999999" customHeight="1" thickTop="1" x14ac:dyDescent="0.2"/>
  </sheetData>
  <sheetProtection password="F6DB" sheet="1" objects="1" scenarios="1"/>
  <dataValidations count="2">
    <dataValidation type="custom" allowBlank="1" showInputMessage="1" showErrorMessage="1" errorTitle="% Avoidable" error="% Avoidable must be a number &gt;=0 and &lt;=1 with a maximum of 10 decimal places." sqref="D3:D5">
      <formula1>AND(D3=INT(D3*1000000000000)/1000000000000,D3&gt;=0,D3&lt;=1)</formula1>
    </dataValidation>
    <dataValidation type="custom" allowBlank="1" showInputMessage="1" showErrorMessage="1" errorTitle="Base" error="Base value must be a positive number or zero with a maximum of two decimal places." sqref="C3:C5">
      <formula1>AND(C3=INT(C3*100)/100,C3&gt;=0,INT(C3)&lt;=9999999999999)</formula1>
    </dataValidation>
  </dataValidations>
  <pageMargins left="0.7" right="0.7" top="0.75" bottom="0.75" header="0.3" footer="0.3"/>
  <pageSetup scale="41" orientation="landscape" r:id="rId1"/>
  <headerFooter>
    <oddHeader>&amp;C&amp;F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8"/>
  <sheetViews>
    <sheetView showGridLines="0" zoomScale="80" zoomScaleNormal="80" zoomScaleSheetLayoutView="80" workbookViewId="0"/>
  </sheetViews>
  <sheetFormatPr defaultColWidth="9.140625" defaultRowHeight="16.149999999999999" customHeight="1" x14ac:dyDescent="0.2"/>
  <cols>
    <col min="1" max="1" width="13.7109375" style="91" customWidth="1" collapsed="1"/>
    <col min="2" max="2" width="51.140625" style="91" bestFit="1" customWidth="1" collapsed="1"/>
    <col min="3" max="3" width="14.28515625" style="91" bestFit="1" customWidth="1" collapsed="1"/>
    <col min="4" max="4" width="15.42578125" style="91" bestFit="1" customWidth="1" collapsed="1"/>
    <col min="5" max="5" width="24.28515625" style="91" bestFit="1" customWidth="1" collapsed="1"/>
    <col min="6" max="6" width="9.140625" style="91" collapsed="1"/>
    <col min="7" max="9" width="9.140625" style="91" customWidth="1" collapsed="1"/>
    <col min="10" max="16384" width="9.140625" style="91" collapsed="1"/>
  </cols>
  <sheetData>
    <row r="1" spans="1:6" ht="16.149999999999999" customHeight="1" thickTop="1" thickBot="1" x14ac:dyDescent="0.25">
      <c r="A1" s="111" t="s">
        <v>300</v>
      </c>
      <c r="B1" s="89"/>
      <c r="C1" s="89"/>
      <c r="D1" s="89"/>
      <c r="E1" s="89"/>
      <c r="F1" s="90"/>
    </row>
    <row r="2" spans="1:6" ht="16.149999999999999" customHeight="1" thickBot="1" x14ac:dyDescent="0.3">
      <c r="A2" s="92"/>
      <c r="B2" s="93" t="s">
        <v>233</v>
      </c>
      <c r="C2" s="123" t="s">
        <v>155</v>
      </c>
      <c r="D2" s="123" t="s">
        <v>137</v>
      </c>
      <c r="E2" s="104" t="s">
        <v>221</v>
      </c>
      <c r="F2" s="96"/>
    </row>
    <row r="3" spans="1:6" ht="16.149999999999999" customHeight="1" x14ac:dyDescent="0.2">
      <c r="A3" s="92"/>
      <c r="B3" s="124" t="s">
        <v>234</v>
      </c>
      <c r="C3" s="75"/>
      <c r="D3" s="34"/>
      <c r="E3" s="41">
        <f>C3*D3</f>
        <v>0</v>
      </c>
      <c r="F3" s="96"/>
    </row>
    <row r="4" spans="1:6" ht="16.149999999999999" customHeight="1" x14ac:dyDescent="0.2">
      <c r="A4" s="92"/>
      <c r="B4" s="119" t="s">
        <v>235</v>
      </c>
      <c r="C4" s="70"/>
      <c r="D4" s="29"/>
      <c r="E4" s="43">
        <f t="shared" ref="E4:E6" si="0">C4*D4</f>
        <v>0</v>
      </c>
      <c r="F4" s="96"/>
    </row>
    <row r="5" spans="1:6" ht="16.149999999999999" customHeight="1" x14ac:dyDescent="0.2">
      <c r="A5" s="92"/>
      <c r="B5" s="119" t="s">
        <v>236</v>
      </c>
      <c r="C5" s="70"/>
      <c r="D5" s="29"/>
      <c r="E5" s="43">
        <f t="shared" si="0"/>
        <v>0</v>
      </c>
      <c r="F5" s="96"/>
    </row>
    <row r="6" spans="1:6" ht="16.149999999999999" customHeight="1" thickBot="1" x14ac:dyDescent="0.25">
      <c r="A6" s="92"/>
      <c r="B6" s="120" t="s">
        <v>237</v>
      </c>
      <c r="C6" s="71"/>
      <c r="D6" s="30"/>
      <c r="E6" s="72">
        <f t="shared" si="0"/>
        <v>0</v>
      </c>
      <c r="F6" s="96"/>
    </row>
    <row r="7" spans="1:6" ht="16.149999999999999" customHeight="1" thickBot="1" x14ac:dyDescent="0.3">
      <c r="A7" s="106" t="s">
        <v>301</v>
      </c>
      <c r="B7" s="107"/>
      <c r="C7" s="107"/>
      <c r="D7" s="107"/>
      <c r="E7" s="107"/>
      <c r="F7" s="108"/>
    </row>
    <row r="8" spans="1:6" ht="16.149999999999999" customHeight="1" thickTop="1" x14ac:dyDescent="0.2"/>
  </sheetData>
  <sheetProtection password="F6DB" sheet="1" objects="1" scenarios="1"/>
  <dataValidations count="2">
    <dataValidation type="custom" allowBlank="1" showInputMessage="1" showErrorMessage="1" errorTitle="% Avoidable" error="% Avoidable must be a number &gt;=0 and &lt;=1 with a maximum of 10 decimal places." sqref="D3:D6">
      <formula1>AND(D3=INT(D3*1000000000000)/1000000000000,D3&gt;=0,D3&lt;=1)</formula1>
    </dataValidation>
    <dataValidation type="custom" allowBlank="1" showInputMessage="1" showErrorMessage="1" errorTitle="Base" error="Base value must be a positive number or zero with a maximum of two decimal places." sqref="C3:C6">
      <formula1>AND(C3=INT(C3*100)/100,C3&gt;=0,INT(C3)&lt;=9999999999999)</formula1>
    </dataValidation>
  </dataValidations>
  <pageMargins left="0.7" right="0.7" top="0.75" bottom="0.75" header="0.3" footer="0.3"/>
  <pageSetup scale="41" orientation="landscape" r:id="rId1"/>
  <headerFooter>
    <oddHeader>&amp;C&amp;F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7"/>
  <sheetViews>
    <sheetView showGridLines="0" zoomScale="80" zoomScaleNormal="80" zoomScaleSheetLayoutView="80" workbookViewId="0"/>
  </sheetViews>
  <sheetFormatPr defaultColWidth="9.140625" defaultRowHeight="16.149999999999999" customHeight="1" x14ac:dyDescent="0.2"/>
  <cols>
    <col min="1" max="1" width="13.7109375" style="91" customWidth="1" collapsed="1"/>
    <col min="2" max="2" width="75.7109375" style="91" bestFit="1" customWidth="1" collapsed="1"/>
    <col min="3" max="3" width="40.28515625" style="91" customWidth="1" collapsed="1"/>
    <col min="4" max="4" width="9.140625" style="91" customWidth="1" collapsed="1"/>
    <col min="5" max="5" width="20.140625" style="91" customWidth="1" collapsed="1"/>
    <col min="6" max="6" width="18.7109375" style="91" customWidth="1" collapsed="1"/>
    <col min="7" max="7" width="20.28515625" style="91" customWidth="1" collapsed="1"/>
    <col min="8" max="16384" width="9.140625" style="91" collapsed="1"/>
  </cols>
  <sheetData>
    <row r="1" spans="1:8" ht="16.149999999999999" customHeight="1" thickTop="1" thickBot="1" x14ac:dyDescent="0.25">
      <c r="A1" s="111" t="s">
        <v>300</v>
      </c>
      <c r="B1" s="89"/>
      <c r="C1" s="89"/>
      <c r="D1" s="89"/>
      <c r="E1" s="89"/>
      <c r="F1" s="89"/>
      <c r="G1" s="89"/>
      <c r="H1" s="90"/>
    </row>
    <row r="2" spans="1:8" ht="16.149999999999999" customHeight="1" thickBot="1" x14ac:dyDescent="0.3">
      <c r="A2" s="92"/>
      <c r="B2" s="93" t="s">
        <v>240</v>
      </c>
      <c r="C2" s="128"/>
      <c r="D2" s="95"/>
      <c r="E2" s="95"/>
      <c r="F2" s="95"/>
      <c r="G2" s="95"/>
      <c r="H2" s="96"/>
    </row>
    <row r="3" spans="1:8" ht="16.149999999999999" customHeight="1" x14ac:dyDescent="0.2">
      <c r="A3" s="92"/>
      <c r="B3" s="100" t="s">
        <v>156</v>
      </c>
      <c r="C3" s="75"/>
      <c r="D3" s="95"/>
      <c r="E3" s="95"/>
      <c r="F3" s="95"/>
      <c r="G3" s="95"/>
      <c r="H3" s="96"/>
    </row>
    <row r="4" spans="1:8" ht="16.149999999999999" customHeight="1" x14ac:dyDescent="0.2">
      <c r="A4" s="92"/>
      <c r="B4" s="101" t="s">
        <v>158</v>
      </c>
      <c r="C4" s="70"/>
      <c r="D4" s="95"/>
      <c r="E4" s="95"/>
      <c r="F4" s="95"/>
      <c r="G4" s="95"/>
      <c r="H4" s="96"/>
    </row>
    <row r="5" spans="1:8" ht="16.149999999999999" customHeight="1" x14ac:dyDescent="0.2">
      <c r="A5" s="92"/>
      <c r="B5" s="101" t="s">
        <v>160</v>
      </c>
      <c r="C5" s="70"/>
      <c r="D5" s="95"/>
      <c r="E5" s="95"/>
      <c r="F5" s="95"/>
      <c r="G5" s="95"/>
      <c r="H5" s="96"/>
    </row>
    <row r="6" spans="1:8" ht="16.149999999999999" customHeight="1" x14ac:dyDescent="0.2">
      <c r="A6" s="92"/>
      <c r="B6" s="101" t="s">
        <v>163</v>
      </c>
      <c r="C6" s="70"/>
      <c r="D6" s="95"/>
      <c r="E6" s="95"/>
      <c r="F6" s="95"/>
      <c r="G6" s="95"/>
      <c r="H6" s="96"/>
    </row>
    <row r="7" spans="1:8" ht="16.149999999999999" customHeight="1" x14ac:dyDescent="0.2">
      <c r="A7" s="92"/>
      <c r="B7" s="101" t="s">
        <v>165</v>
      </c>
      <c r="C7" s="70"/>
      <c r="D7" s="95"/>
      <c r="E7" s="95"/>
      <c r="F7" s="95"/>
      <c r="G7" s="95"/>
      <c r="H7" s="96"/>
    </row>
    <row r="8" spans="1:8" ht="16.149999999999999" customHeight="1" x14ac:dyDescent="0.2">
      <c r="A8" s="92"/>
      <c r="B8" s="101" t="s">
        <v>167</v>
      </c>
      <c r="C8" s="70"/>
      <c r="D8" s="95"/>
      <c r="E8" s="95"/>
      <c r="F8" s="95"/>
      <c r="G8" s="95"/>
      <c r="H8" s="96"/>
    </row>
    <row r="9" spans="1:8" ht="16.149999999999999" customHeight="1" x14ac:dyDescent="0.2">
      <c r="A9" s="92"/>
      <c r="B9" s="101" t="s">
        <v>169</v>
      </c>
      <c r="C9" s="70"/>
      <c r="D9" s="95"/>
      <c r="E9" s="95"/>
      <c r="F9" s="95"/>
      <c r="G9" s="95"/>
      <c r="H9" s="96"/>
    </row>
    <row r="10" spans="1:8" ht="16.149999999999999" customHeight="1" x14ac:dyDescent="0.2">
      <c r="A10" s="92"/>
      <c r="B10" s="101" t="s">
        <v>171</v>
      </c>
      <c r="C10" s="70"/>
      <c r="D10" s="95"/>
      <c r="E10" s="95"/>
      <c r="F10" s="95"/>
      <c r="G10" s="95"/>
      <c r="H10" s="96"/>
    </row>
    <row r="11" spans="1:8" ht="16.149999999999999" customHeight="1" x14ac:dyDescent="0.2">
      <c r="A11" s="92"/>
      <c r="B11" s="101" t="s">
        <v>173</v>
      </c>
      <c r="C11" s="70"/>
      <c r="D11" s="95"/>
      <c r="E11" s="95"/>
      <c r="F11" s="95"/>
      <c r="G11" s="95"/>
      <c r="H11" s="96"/>
    </row>
    <row r="12" spans="1:8" ht="16.149999999999999" customHeight="1" x14ac:dyDescent="0.2">
      <c r="A12" s="92"/>
      <c r="B12" s="101" t="s">
        <v>174</v>
      </c>
      <c r="C12" s="70"/>
      <c r="D12" s="95"/>
      <c r="E12" s="95"/>
      <c r="F12" s="95"/>
      <c r="G12" s="95"/>
      <c r="H12" s="96"/>
    </row>
    <row r="13" spans="1:8" ht="16.149999999999999" customHeight="1" thickBot="1" x14ac:dyDescent="0.25">
      <c r="A13" s="92"/>
      <c r="B13" s="102" t="s">
        <v>175</v>
      </c>
      <c r="C13" s="71"/>
      <c r="D13" s="95"/>
      <c r="E13" s="95"/>
      <c r="F13" s="95"/>
      <c r="G13" s="95"/>
      <c r="H13" s="96"/>
    </row>
    <row r="14" spans="1:8" ht="16.149999999999999" customHeight="1" x14ac:dyDescent="0.2">
      <c r="A14" s="92"/>
      <c r="B14" s="95"/>
      <c r="C14" s="95"/>
      <c r="D14" s="95"/>
      <c r="E14" s="95"/>
      <c r="F14" s="95"/>
      <c r="G14" s="95"/>
      <c r="H14" s="96"/>
    </row>
    <row r="15" spans="1:8" ht="16.149999999999999" customHeight="1" thickBot="1" x14ac:dyDescent="0.25">
      <c r="A15" s="92"/>
      <c r="B15" s="95"/>
      <c r="C15" s="95"/>
      <c r="D15" s="95"/>
      <c r="E15" s="95"/>
      <c r="F15" s="95"/>
      <c r="G15" s="95"/>
      <c r="H15" s="96"/>
    </row>
    <row r="16" spans="1:8" s="132" customFormat="1" ht="32.450000000000003" customHeight="1" thickBot="1" x14ac:dyDescent="0.3">
      <c r="A16" s="127"/>
      <c r="B16" s="36" t="s">
        <v>240</v>
      </c>
      <c r="C16" s="129"/>
      <c r="D16" s="130"/>
      <c r="E16" s="36" t="s">
        <v>182</v>
      </c>
      <c r="F16" s="36" t="s">
        <v>183</v>
      </c>
      <c r="G16" s="129" t="s">
        <v>184</v>
      </c>
      <c r="H16" s="131"/>
    </row>
    <row r="17" spans="1:8" ht="16.149999999999999" customHeight="1" x14ac:dyDescent="0.2">
      <c r="A17" s="92"/>
      <c r="B17" s="119" t="s">
        <v>114</v>
      </c>
      <c r="C17" s="76">
        <f>'Section1&amp;2'!C9</f>
        <v>44</v>
      </c>
      <c r="D17" s="95"/>
      <c r="E17" s="119" t="s">
        <v>186</v>
      </c>
      <c r="F17" s="77">
        <v>30</v>
      </c>
      <c r="G17" s="78">
        <f>ROUND(IF(LEFT(Summary!$C$5,4)*1&lt;2022,HLOOKUP($F17,CRFLookUp!$C$3:$J$4,2,FALSE),IF(AND(LEFT(Summary!$C$5,4)*1&gt;=2022,LEFT(Summary!$C$5,4)*1&lt;2028),VLOOKUP(Summary!$C$5&amp;" "&amp;Summary!$C$6,CRFLookUp!$B$5:$J$34,MATCH($F17,CRFLookUp!$B$3:$J$3,0),FALSE))),6)</f>
        <v>9.3502000000000002E-2</v>
      </c>
      <c r="H17" s="96"/>
    </row>
    <row r="18" spans="1:8" ht="16.149999999999999" customHeight="1" x14ac:dyDescent="0.2">
      <c r="A18" s="92"/>
      <c r="B18" s="119" t="s">
        <v>179</v>
      </c>
      <c r="C18" s="79">
        <v>30</v>
      </c>
      <c r="D18" s="95"/>
      <c r="E18" s="119" t="s">
        <v>188</v>
      </c>
      <c r="F18" s="80">
        <v>25</v>
      </c>
      <c r="G18" s="78">
        <f>ROUND(IF(LEFT(Summary!$C$5,4)*1&lt;2022,HLOOKUP($F18,CRFLookUp!$C$3:$J$4,2,FALSE),IF(AND(LEFT(Summary!$C$5,4)*1&gt;=2022,LEFT(Summary!$C$5,4)*1&lt;2028),VLOOKUP(Summary!$C$5&amp;" "&amp;Summary!$C$6,CRFLookUp!$B$5:$J$34,MATCH($F18,CRFLookUp!$B$3:$J$3,0),FALSE))),6)</f>
        <v>9.8422999999999997E-2</v>
      </c>
      <c r="H18" s="96"/>
    </row>
    <row r="19" spans="1:8" ht="16.149999999999999" customHeight="1" thickBot="1" x14ac:dyDescent="0.25">
      <c r="A19" s="92"/>
      <c r="B19" s="120" t="s">
        <v>181</v>
      </c>
      <c r="C19" s="81">
        <f>VLOOKUP(C18,$F$17:$G$24,2,FALSE)</f>
        <v>9.3502000000000002E-2</v>
      </c>
      <c r="D19" s="95"/>
      <c r="E19" s="119" t="s">
        <v>190</v>
      </c>
      <c r="F19" s="80">
        <v>20</v>
      </c>
      <c r="G19" s="78">
        <f>ROUND(IF(LEFT(Summary!$C$5,4)*1&lt;2022,HLOOKUP($F19,CRFLookUp!$C$3:$J$4,2,FALSE),IF(AND(LEFT(Summary!$C$5,4)*1&gt;=2022,LEFT(Summary!$C$5,4)*1&lt;2028),VLOOKUP(Summary!$C$5&amp;" "&amp;Summary!$C$6,CRFLookUp!$B$5:$J$34,MATCH($F19,CRFLookUp!$B$3:$J$3,0),FALSE))),6)</f>
        <v>0.10676099999999999</v>
      </c>
      <c r="H19" s="96"/>
    </row>
    <row r="20" spans="1:8" ht="16.149999999999999" customHeight="1" thickBot="1" x14ac:dyDescent="0.25">
      <c r="A20" s="92"/>
      <c r="B20" s="95"/>
      <c r="C20" s="95"/>
      <c r="D20" s="95"/>
      <c r="E20" s="119" t="s">
        <v>192</v>
      </c>
      <c r="F20" s="80">
        <v>15</v>
      </c>
      <c r="G20" s="78">
        <f>ROUND(IF(LEFT(Summary!$C$5,4)*1&lt;2022,HLOOKUP($F20,CRFLookUp!$C$3:$J$4,2,FALSE),IF(AND(LEFT(Summary!$C$5,4)*1&gt;=2022,LEFT(Summary!$C$5,4)*1&lt;2028),VLOOKUP(Summary!$C$5&amp;" "&amp;Summary!$C$6,CRFLookUp!$B$5:$J$34,MATCH($F20,CRFLookUp!$B$3:$J$3,0),FALSE))),6)</f>
        <v>0.122269</v>
      </c>
      <c r="H20" s="96"/>
    </row>
    <row r="21" spans="1:8" ht="16.149999999999999" customHeight="1" thickBot="1" x14ac:dyDescent="0.3">
      <c r="A21" s="92"/>
      <c r="B21" s="36" t="s">
        <v>265</v>
      </c>
      <c r="C21" s="129"/>
      <c r="D21" s="95"/>
      <c r="E21" s="119" t="s">
        <v>194</v>
      </c>
      <c r="F21" s="80">
        <v>10</v>
      </c>
      <c r="G21" s="78">
        <f>ROUND(IF(LEFT(Summary!$C$5,4)*1&lt;2022,HLOOKUP($F21,CRFLookUp!$C$3:$J$4,2,FALSE),IF(AND(LEFT(Summary!$C$5,4)*1&gt;=2022,LEFT(Summary!$C$5,4)*1&lt;2028),VLOOKUP(Summary!$C$5&amp;" "&amp;Summary!$C$6,CRFLookUp!$B$5:$J$34,MATCH($F21,CRFLookUp!$B$3:$J$3,0),FALSE))),6)</f>
        <v>0.157974</v>
      </c>
      <c r="H21" s="96"/>
    </row>
    <row r="22" spans="1:8" ht="16.149999999999999" customHeight="1" thickBot="1" x14ac:dyDescent="0.25">
      <c r="A22" s="92"/>
      <c r="B22" s="102" t="s">
        <v>263</v>
      </c>
      <c r="C22" s="71"/>
      <c r="D22" s="95"/>
      <c r="E22" s="119" t="s">
        <v>196</v>
      </c>
      <c r="F22" s="80">
        <v>5</v>
      </c>
      <c r="G22" s="78">
        <f>ROUND(IF(LEFT(Summary!$C$5,4)*1&lt;2022,HLOOKUP($F22,CRFLookUp!$C$3:$J$4,2,FALSE),IF(AND(LEFT(Summary!$C$5,4)*1&gt;=2022,LEFT(Summary!$C$5,4)*1&lt;2028),VLOOKUP(Summary!$C$5&amp;" "&amp;Summary!$C$6,CRFLookUp!$B$5:$J$34,MATCH($F22,CRFLookUp!$B$3:$J$3,0),FALSE))),6)</f>
        <v>0.27080199999999999</v>
      </c>
      <c r="H22" s="96"/>
    </row>
    <row r="23" spans="1:8" ht="16.149999999999999" customHeight="1" x14ac:dyDescent="0.2">
      <c r="A23" s="92"/>
      <c r="B23" s="95"/>
      <c r="C23" s="95"/>
      <c r="D23" s="95"/>
      <c r="E23" s="119" t="s">
        <v>197</v>
      </c>
      <c r="F23" s="80">
        <v>4</v>
      </c>
      <c r="G23" s="78">
        <f>ROUND(IF(LEFT(Summary!$C$5,4)*1&lt;2022,HLOOKUP($F23,CRFLookUp!$C$3:$J$4,2,FALSE),IF(AND(LEFT(Summary!$C$5,4)*1&gt;=2022,LEFT(Summary!$C$5,4)*1&lt;2028),VLOOKUP(Summary!$C$5&amp;" "&amp;Summary!$C$6,CRFLookUp!$B$5:$J$34,MATCH($F23,CRFLookUp!$B$3:$J$3,0),FALSE))),6)</f>
        <v>0.328403</v>
      </c>
      <c r="H23" s="96"/>
    </row>
    <row r="24" spans="1:8" ht="16.149999999999999" customHeight="1" thickBot="1" x14ac:dyDescent="0.25">
      <c r="A24" s="92"/>
      <c r="B24" s="95"/>
      <c r="C24" s="95"/>
      <c r="D24" s="95"/>
      <c r="E24" s="120" t="s">
        <v>199</v>
      </c>
      <c r="F24" s="82">
        <v>1</v>
      </c>
      <c r="G24" s="83">
        <f>ROUND(IF(LEFT(Summary!$C$5,4)*1&lt;2022,HLOOKUP($F24,CRFLookUp!$C$3:$J$4,2,FALSE),IF(AND(LEFT(Summary!$C$5,4)*1&gt;=2022,LEFT(Summary!$C$5,4)*1&lt;2028),VLOOKUP(Summary!$C$5&amp;" "&amp;Summary!$C$6,CRFLookUp!$B$5:$J$34,MATCH($F24,CRFLookUp!$B$3:$J$3,0),FALSE))),6)</f>
        <v>1.1000000000000001</v>
      </c>
      <c r="H24" s="96"/>
    </row>
    <row r="25" spans="1:8" ht="16.149999999999999" customHeight="1" thickBot="1" x14ac:dyDescent="0.3">
      <c r="A25" s="106" t="s">
        <v>301</v>
      </c>
      <c r="B25" s="107"/>
      <c r="C25" s="107"/>
      <c r="D25" s="107"/>
      <c r="E25" s="107"/>
      <c r="F25" s="107"/>
      <c r="G25" s="107"/>
      <c r="H25" s="108"/>
    </row>
    <row r="26" spans="1:8" ht="16.149999999999999" customHeight="1" thickTop="1" x14ac:dyDescent="0.2"/>
    <row r="27" spans="1:8" s="132" customFormat="1" ht="16.149999999999999" customHeight="1" x14ac:dyDescent="0.2">
      <c r="A27" s="91"/>
      <c r="B27" s="91"/>
      <c r="C27" s="91"/>
      <c r="D27" s="91"/>
      <c r="E27" s="91"/>
      <c r="F27" s="91"/>
      <c r="G27" s="91"/>
    </row>
  </sheetData>
  <sheetProtection password="F6DB" sheet="1" objects="1" scenarios="1"/>
  <dataValidations count="3">
    <dataValidation type="list" allowBlank="1" showInputMessage="1" showErrorMessage="1" sqref="C18">
      <formula1>$F$17:$F$24</formula1>
    </dataValidation>
    <dataValidation type="custom" allowBlank="1" showInputMessage="1" showErrorMessage="1" errorTitle="Project Cost" error="Project cost must be a positive number or zero with a maximum of two decimal places." sqref="C13">
      <formula1>AND(C13=INT(C13*100)/100,C13&gt;=0)</formula1>
    </dataValidation>
    <dataValidation type="custom" allowBlank="1" showInputMessage="1" showErrorMessage="1" errorTitle="Project Cost" error="Project cost must be a positive number or zero with a maximum of two decimal places." sqref="C3:C12">
      <formula1>AND(C3=INT(C3*100)/100,C3&gt;=0,INT(C3)&lt;=9999999999999)</formula1>
    </dataValidation>
  </dataValidations>
  <pageMargins left="0.7" right="0.7" top="0.75" bottom="0.75" header="0.3" footer="0.3"/>
  <pageSetup scale="41" orientation="landscape" r:id="rId1"/>
  <headerFooter>
    <oddHeader>&amp;C&amp;F</oddHead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DEF1FE2251C4D88A91A2B40398D99" ma:contentTypeVersion="40" ma:contentTypeDescription="Create a new document." ma:contentTypeScope="" ma:versionID="9b7cea461ba7dde5087c17b88b262032">
  <xsd:schema xmlns:xsd="http://www.w3.org/2001/XMLSchema" xmlns:xs="http://www.w3.org/2001/XMLSchema" xmlns:p="http://schemas.microsoft.com/office/2006/metadata/properties" xmlns:ns2="6afa1ab1-c51d-411d-a97a-ff65c9e22441" targetNamespace="http://schemas.microsoft.com/office/2006/metadata/properties" ma:root="true" ma:fieldsID="5896b7d520348192023daf0bc572a353" ns2:_="">
    <xsd:import namespace="6afa1ab1-c51d-411d-a97a-ff65c9e224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a1ab1-c51d-411d-a97a-ff65c9e22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657D59-49D4-4BCE-8EDE-0E7F0540B4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5B3372-845B-4EE1-AA72-4AF451B2E51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B830001-F029-4D1B-9DF9-F65990E62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a1ab1-c51d-411d-a97a-ff65c9e22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CCF0D43-0176-4717-AB69-D0B0AF7FAE28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afa1ab1-c51d-411d-a97a-ff65c9e224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Summary</vt:lpstr>
      <vt:lpstr>Section1&amp;2</vt:lpstr>
      <vt:lpstr>Section3</vt:lpstr>
      <vt:lpstr>Section4&amp;5</vt:lpstr>
      <vt:lpstr>Section6&amp;7&amp;8</vt:lpstr>
      <vt:lpstr>Section9</vt:lpstr>
      <vt:lpstr>Section10</vt:lpstr>
      <vt:lpstr>Section11</vt:lpstr>
      <vt:lpstr>Section12</vt:lpstr>
      <vt:lpstr>Section13</vt:lpstr>
      <vt:lpstr>DropDown!Print_Area</vt:lpstr>
      <vt:lpstr>'Section1&amp;2'!Print_Area</vt:lpstr>
      <vt:lpstr>Section10!Print_Area</vt:lpstr>
      <vt:lpstr>Section11!Print_Area</vt:lpstr>
      <vt:lpstr>Section12!Print_Area</vt:lpstr>
      <vt:lpstr>Section13!Print_Area</vt:lpstr>
      <vt:lpstr>Section3!Print_Area</vt:lpstr>
      <vt:lpstr>'Section4&amp;5'!Print_Area</vt:lpstr>
      <vt:lpstr>'Section6&amp;7&amp;8'!Print_Area</vt:lpstr>
      <vt:lpstr>Section9!Print_Area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Suzette Krausen</cp:lastModifiedBy>
  <cp:lastPrinted>2015-01-20T20:04:59Z</cp:lastPrinted>
  <dcterms:created xsi:type="dcterms:W3CDTF">2013-08-23T13:43:09Z</dcterms:created>
  <dcterms:modified xsi:type="dcterms:W3CDTF">2022-10-27T18:27:05Z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0x010100360DEF1FE2251C4D88A91A2B40398D99</vt:lpwstr>
  </property>
  <property fmtid="{D5CDD505-2E9C-101B-9397-08002B2CF9AE}" pid="3" name="Order">
    <vt:r8>16380500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dlc_DocIdItemGuid">
    <vt:lpwstr>dc76118b-71a0-4509-a309-55d0356c60fb</vt:lpwstr>
  </property>
  <property fmtid="{D5CDD505-2E9C-101B-9397-08002B2CF9AE}" pid="7" name="_dlc_DocId">
    <vt:lpwstr>MUPMUYPVAE2Q-900932003-156419</vt:lpwstr>
  </property>
  <property fmtid="{D5CDD505-2E9C-101B-9397-08002B2CF9AE}" pid="8" name="_dlc_DocIdUrl">
    <vt:lpwstr>http://portal.ma.corp/Docs/_layouts/15/DocIdRedir.aspx?ID=MUPMUYPVAE2Q-900932003-156419, MUPMUYPVAE2Q-900932003-156419</vt:lpwstr>
  </property>
</Properties>
</file>